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manos\Desktop\"/>
    </mc:Choice>
  </mc:AlternateContent>
  <bookViews>
    <workbookView xWindow="0" yWindow="0" windowWidth="19200" windowHeight="11460"/>
  </bookViews>
  <sheets>
    <sheet name="Master Sheet" sheetId="1" r:id="rId1"/>
    <sheet name="Breakdow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2" l="1"/>
  <c r="Q2" i="1"/>
  <c r="Q8" i="1"/>
  <c r="F2" i="1"/>
  <c r="G2" i="1" s="1"/>
  <c r="R2" i="1" s="1"/>
  <c r="I2" i="1"/>
  <c r="L2" i="1"/>
  <c r="N2" i="1"/>
  <c r="O44" i="1"/>
  <c r="O59" i="1"/>
  <c r="O21" i="1"/>
  <c r="O40" i="1"/>
  <c r="O25" i="1"/>
  <c r="O9" i="1"/>
  <c r="C5" i="2" l="1"/>
  <c r="J20" i="1"/>
  <c r="K62" i="1"/>
  <c r="E62" i="1"/>
  <c r="H62" i="1"/>
  <c r="M62" i="1"/>
  <c r="F61" i="1"/>
  <c r="I61" i="1"/>
  <c r="L61" i="1"/>
  <c r="N61" i="1"/>
  <c r="N60" i="1"/>
  <c r="L60" i="1"/>
  <c r="I60" i="1"/>
  <c r="F60" i="1"/>
  <c r="G60" i="1" s="1"/>
  <c r="N59" i="1"/>
  <c r="L59" i="1"/>
  <c r="I59" i="1"/>
  <c r="F59" i="1"/>
  <c r="N58" i="1"/>
  <c r="L58" i="1"/>
  <c r="J58" i="1"/>
  <c r="I58" i="1"/>
  <c r="F58" i="1"/>
  <c r="G58" i="1" s="1"/>
  <c r="N57" i="1"/>
  <c r="L57" i="1"/>
  <c r="I57" i="1"/>
  <c r="F57" i="1"/>
  <c r="G57" i="1" s="1"/>
  <c r="N56" i="1"/>
  <c r="L56" i="1"/>
  <c r="I56" i="1"/>
  <c r="F56" i="1"/>
  <c r="G56" i="1" s="1"/>
  <c r="N55" i="1"/>
  <c r="L55" i="1"/>
  <c r="I55" i="1"/>
  <c r="F55" i="1"/>
  <c r="G55" i="1" s="1"/>
  <c r="N12" i="1"/>
  <c r="L12" i="1"/>
  <c r="I12" i="1"/>
  <c r="F12" i="1"/>
  <c r="H24" i="1"/>
  <c r="K24" i="1"/>
  <c r="M24" i="1"/>
  <c r="P24" i="1"/>
  <c r="E24" i="1"/>
  <c r="E8" i="1"/>
  <c r="H8" i="1"/>
  <c r="K8" i="1"/>
  <c r="M8" i="1"/>
  <c r="O8" i="1"/>
  <c r="P8" i="1"/>
  <c r="F9" i="1"/>
  <c r="I9" i="1"/>
  <c r="L9" i="1"/>
  <c r="N9" i="1"/>
  <c r="F10" i="1"/>
  <c r="I10" i="1"/>
  <c r="L10" i="1"/>
  <c r="N10" i="1"/>
  <c r="Q12" i="1" l="1"/>
  <c r="R12" i="1" s="1"/>
  <c r="Q56" i="1"/>
  <c r="R56" i="1" s="1"/>
  <c r="Q61" i="1"/>
  <c r="R61" i="1" s="1"/>
  <c r="G62" i="1"/>
  <c r="Q59" i="1"/>
  <c r="R59" i="1" s="1"/>
  <c r="Q10" i="1"/>
  <c r="R10" i="1" s="1"/>
  <c r="Q60" i="1"/>
  <c r="R60" i="1" s="1"/>
  <c r="Q9" i="1"/>
  <c r="R9" i="1" s="1"/>
  <c r="Q55" i="1"/>
  <c r="R55" i="1" s="1"/>
  <c r="Q57" i="1"/>
  <c r="R57" i="1" s="1"/>
  <c r="Q58" i="1"/>
  <c r="R58" i="1" s="1"/>
  <c r="I5" i="2"/>
  <c r="F5" i="2"/>
  <c r="O32" i="1"/>
  <c r="O43" i="1" s="1"/>
  <c r="O51" i="1"/>
  <c r="O62" i="1" s="1"/>
  <c r="H43" i="1"/>
  <c r="H30" i="2" s="1"/>
  <c r="K43" i="1"/>
  <c r="M43" i="1"/>
  <c r="P43" i="1"/>
  <c r="P62" i="1" s="1"/>
  <c r="E43" i="1"/>
  <c r="C30" i="2" s="1"/>
  <c r="H29" i="2"/>
  <c r="C29" i="2"/>
  <c r="O14" i="1"/>
  <c r="O24" i="1" s="1"/>
  <c r="N3" i="1"/>
  <c r="N4" i="1"/>
  <c r="N5" i="1"/>
  <c r="N6" i="1"/>
  <c r="N7" i="1"/>
  <c r="N11" i="1"/>
  <c r="N13" i="1"/>
  <c r="N14" i="1"/>
  <c r="N15" i="1"/>
  <c r="N17" i="1"/>
  <c r="N18" i="1"/>
  <c r="N19" i="1"/>
  <c r="N20" i="1"/>
  <c r="N21" i="1"/>
  <c r="N22" i="1"/>
  <c r="N23" i="1"/>
  <c r="N25" i="1"/>
  <c r="N26" i="1"/>
  <c r="N27" i="1"/>
  <c r="N28" i="1"/>
  <c r="N29" i="1"/>
  <c r="N30" i="1"/>
  <c r="N31" i="1"/>
  <c r="N32" i="1"/>
  <c r="N33" i="1"/>
  <c r="N34" i="1"/>
  <c r="N36" i="1"/>
  <c r="N37" i="1"/>
  <c r="N38" i="1"/>
  <c r="N39" i="1"/>
  <c r="N40" i="1"/>
  <c r="N41" i="1"/>
  <c r="N42" i="1"/>
  <c r="N44" i="1"/>
  <c r="N45" i="1"/>
  <c r="N46" i="1"/>
  <c r="N47" i="1"/>
  <c r="N48" i="1"/>
  <c r="N49" i="1"/>
  <c r="N50" i="1"/>
  <c r="N51" i="1"/>
  <c r="N52" i="1"/>
  <c r="N53" i="1"/>
  <c r="J52" i="1"/>
  <c r="J33" i="1"/>
  <c r="J47" i="1"/>
  <c r="J27" i="1"/>
  <c r="J11" i="1"/>
  <c r="J24" i="1" s="1"/>
  <c r="J39" i="1"/>
  <c r="J5" i="1"/>
  <c r="I7" i="2" l="1"/>
  <c r="F7" i="2"/>
  <c r="F19" i="2" s="1"/>
  <c r="J62" i="1"/>
  <c r="F17" i="2"/>
  <c r="C10" i="2"/>
  <c r="J8" i="1"/>
  <c r="C7" i="2"/>
  <c r="N62" i="1"/>
  <c r="N8" i="1"/>
  <c r="N24" i="1"/>
  <c r="J29" i="2" s="1"/>
  <c r="I10" i="2"/>
  <c r="F10" i="2"/>
  <c r="F29" i="2"/>
  <c r="J43" i="1"/>
  <c r="F30" i="2" s="1"/>
  <c r="N43" i="1"/>
  <c r="L3" i="1"/>
  <c r="L4" i="1"/>
  <c r="L5" i="1"/>
  <c r="L6" i="1"/>
  <c r="L7" i="1"/>
  <c r="L11" i="1"/>
  <c r="L13" i="1"/>
  <c r="L14" i="1"/>
  <c r="L15" i="1"/>
  <c r="L17" i="1"/>
  <c r="L18" i="1"/>
  <c r="L19" i="1"/>
  <c r="L20" i="1"/>
  <c r="L21" i="1"/>
  <c r="L22" i="1"/>
  <c r="L23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0" i="1"/>
  <c r="L51" i="1"/>
  <c r="L52" i="1"/>
  <c r="L53" i="1"/>
  <c r="I3" i="1"/>
  <c r="I4" i="1"/>
  <c r="I5" i="1"/>
  <c r="I6" i="1"/>
  <c r="I7" i="1"/>
  <c r="I11" i="1"/>
  <c r="I13" i="1"/>
  <c r="I14" i="1"/>
  <c r="I15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6" i="1"/>
  <c r="I37" i="1"/>
  <c r="I38" i="1"/>
  <c r="I39" i="1"/>
  <c r="I40" i="1"/>
  <c r="I41" i="1"/>
  <c r="I42" i="1"/>
  <c r="I44" i="1"/>
  <c r="I45" i="1"/>
  <c r="I46" i="1"/>
  <c r="I47" i="1"/>
  <c r="I48" i="1"/>
  <c r="I49" i="1"/>
  <c r="I50" i="1"/>
  <c r="I51" i="1"/>
  <c r="I52" i="1"/>
  <c r="I53" i="1"/>
  <c r="F3" i="1"/>
  <c r="F4" i="1"/>
  <c r="G4" i="1" s="1"/>
  <c r="F5" i="1"/>
  <c r="G5" i="1" s="1"/>
  <c r="F6" i="1"/>
  <c r="G6" i="1" s="1"/>
  <c r="F7" i="1"/>
  <c r="F11" i="1"/>
  <c r="F13" i="1"/>
  <c r="F14" i="1"/>
  <c r="F15" i="1"/>
  <c r="F17" i="1"/>
  <c r="G17" i="1" s="1"/>
  <c r="F18" i="1"/>
  <c r="G18" i="1" s="1"/>
  <c r="F19" i="1"/>
  <c r="G19" i="1" s="1"/>
  <c r="F20" i="1"/>
  <c r="G20" i="1" s="1"/>
  <c r="F21" i="1"/>
  <c r="F22" i="1"/>
  <c r="G22" i="1" s="1"/>
  <c r="F23" i="1"/>
  <c r="F25" i="1"/>
  <c r="F26" i="1"/>
  <c r="F27" i="1"/>
  <c r="F28" i="1"/>
  <c r="F29" i="1"/>
  <c r="F30" i="1"/>
  <c r="F31" i="1"/>
  <c r="F32" i="1"/>
  <c r="F33" i="1"/>
  <c r="F34" i="1"/>
  <c r="F36" i="1"/>
  <c r="G36" i="1" s="1"/>
  <c r="F37" i="1"/>
  <c r="G37" i="1" s="1"/>
  <c r="F38" i="1"/>
  <c r="G38" i="1" s="1"/>
  <c r="F39" i="1"/>
  <c r="G39" i="1" s="1"/>
  <c r="F40" i="1"/>
  <c r="F41" i="1"/>
  <c r="G41" i="1" s="1"/>
  <c r="F42" i="1"/>
  <c r="F44" i="1"/>
  <c r="F45" i="1"/>
  <c r="F46" i="1"/>
  <c r="F47" i="1"/>
  <c r="F48" i="1"/>
  <c r="F49" i="1"/>
  <c r="F50" i="1"/>
  <c r="F51" i="1"/>
  <c r="F52" i="1"/>
  <c r="F53" i="1"/>
  <c r="C8" i="2" l="1"/>
  <c r="I62" i="1"/>
  <c r="F62" i="1"/>
  <c r="C9" i="2"/>
  <c r="L62" i="1"/>
  <c r="F22" i="2"/>
  <c r="J30" i="2"/>
  <c r="L24" i="1"/>
  <c r="G29" i="2" s="1"/>
  <c r="I24" i="1"/>
  <c r="I29" i="2" s="1"/>
  <c r="L8" i="1"/>
  <c r="G24" i="1"/>
  <c r="F24" i="1"/>
  <c r="D29" i="2" s="1"/>
  <c r="I8" i="1"/>
  <c r="G3" i="1"/>
  <c r="Q3" i="1" s="1"/>
  <c r="F8" i="1"/>
  <c r="F6" i="2"/>
  <c r="Q46" i="1"/>
  <c r="R46" i="1" s="1"/>
  <c r="Q28" i="1"/>
  <c r="R28" i="1" s="1"/>
  <c r="I8" i="2"/>
  <c r="F8" i="2"/>
  <c r="I9" i="2"/>
  <c r="F9" i="2"/>
  <c r="I6" i="2"/>
  <c r="Q37" i="1"/>
  <c r="R37" i="1" s="1"/>
  <c r="Q19" i="1"/>
  <c r="R19" i="1" s="1"/>
  <c r="Q53" i="1"/>
  <c r="R53" i="1" s="1"/>
  <c r="Q45" i="1"/>
  <c r="Q27" i="1"/>
  <c r="R27" i="1" s="1"/>
  <c r="Q18" i="1"/>
  <c r="R18" i="1" s="1"/>
  <c r="Q7" i="1"/>
  <c r="R7" i="1" s="1"/>
  <c r="G43" i="1"/>
  <c r="Q52" i="1"/>
  <c r="R52" i="1" s="1"/>
  <c r="Q44" i="1"/>
  <c r="Q34" i="1"/>
  <c r="R34" i="1" s="1"/>
  <c r="Q26" i="1"/>
  <c r="Q17" i="1"/>
  <c r="Q6" i="1"/>
  <c r="R6" i="1" s="1"/>
  <c r="C6" i="2"/>
  <c r="Q51" i="1"/>
  <c r="Q42" i="1"/>
  <c r="R42" i="1" s="1"/>
  <c r="Q33" i="1"/>
  <c r="R33" i="1" s="1"/>
  <c r="Q25" i="1"/>
  <c r="L43" i="1"/>
  <c r="Q15" i="1"/>
  <c r="R15" i="1" s="1"/>
  <c r="Q5" i="1"/>
  <c r="R5" i="1" s="1"/>
  <c r="Q36" i="1"/>
  <c r="Q50" i="1"/>
  <c r="R50" i="1" s="1"/>
  <c r="Q41" i="1"/>
  <c r="R41" i="1" s="1"/>
  <c r="Q32" i="1"/>
  <c r="Q23" i="1"/>
  <c r="R23" i="1" s="1"/>
  <c r="Q14" i="1"/>
  <c r="R14" i="1" s="1"/>
  <c r="Q4" i="1"/>
  <c r="R4" i="1" s="1"/>
  <c r="E29" i="2"/>
  <c r="Q49" i="1"/>
  <c r="R49" i="1" s="1"/>
  <c r="Q40" i="1"/>
  <c r="R40" i="1" s="1"/>
  <c r="Q31" i="1"/>
  <c r="R31" i="1" s="1"/>
  <c r="Q22" i="1"/>
  <c r="R22" i="1" s="1"/>
  <c r="Q13" i="1"/>
  <c r="R13" i="1" s="1"/>
  <c r="F43" i="1"/>
  <c r="I43" i="1"/>
  <c r="Q48" i="1"/>
  <c r="R48" i="1" s="1"/>
  <c r="Q39" i="1"/>
  <c r="R39" i="1" s="1"/>
  <c r="Q30" i="1"/>
  <c r="R30" i="1" s="1"/>
  <c r="Q21" i="1"/>
  <c r="Q11" i="1"/>
  <c r="Q47" i="1"/>
  <c r="R47" i="1" s="1"/>
  <c r="Q38" i="1"/>
  <c r="R38" i="1" s="1"/>
  <c r="Q29" i="1"/>
  <c r="R29" i="1" s="1"/>
  <c r="Q20" i="1"/>
  <c r="R20" i="1" s="1"/>
  <c r="F21" i="2" l="1"/>
  <c r="G8" i="1"/>
  <c r="F18" i="2"/>
  <c r="R21" i="1"/>
  <c r="F20" i="2"/>
  <c r="R45" i="1"/>
  <c r="Q62" i="1"/>
  <c r="K30" i="2"/>
  <c r="R26" i="1"/>
  <c r="K29" i="2"/>
  <c r="I30" i="2"/>
  <c r="R44" i="1"/>
  <c r="D30" i="2"/>
  <c r="G30" i="2"/>
  <c r="E30" i="2"/>
  <c r="Q24" i="1"/>
  <c r="R3" i="1"/>
  <c r="C11" i="2"/>
  <c r="R17" i="1"/>
  <c r="F11" i="2"/>
  <c r="I11" i="2"/>
  <c r="R36" i="1"/>
  <c r="R32" i="1"/>
  <c r="R51" i="1"/>
  <c r="R11" i="1"/>
  <c r="Q43" i="1"/>
  <c r="R25" i="1"/>
  <c r="C12" i="2" l="1"/>
  <c r="F23" i="2"/>
  <c r="R62" i="1"/>
  <c r="L30" i="2" s="1"/>
  <c r="R24" i="1"/>
  <c r="L28" i="2" s="1"/>
  <c r="R43" i="1"/>
  <c r="L29" i="2" s="1"/>
  <c r="I12" i="2"/>
  <c r="F12" i="2"/>
  <c r="D28" i="2"/>
  <c r="G28" i="2"/>
  <c r="E28" i="2"/>
  <c r="F28" i="2"/>
  <c r="H28" i="2"/>
  <c r="J28" i="2"/>
  <c r="C28" i="2"/>
  <c r="I28" i="2"/>
  <c r="R8" i="1" l="1"/>
  <c r="F24" i="2"/>
</calcChain>
</file>

<file path=xl/sharedStrings.xml><?xml version="1.0" encoding="utf-8"?>
<sst xmlns="http://schemas.openxmlformats.org/spreadsheetml/2006/main" count="241" uniqueCount="102">
  <si>
    <t>Number of People</t>
  </si>
  <si>
    <t>Total Days</t>
  </si>
  <si>
    <t>Total Hours</t>
  </si>
  <si>
    <t>Number of Instructors</t>
  </si>
  <si>
    <t>Instructor Pay ($120.00/Day)</t>
  </si>
  <si>
    <t>Training Total</t>
  </si>
  <si>
    <t>Training Cost Per Trip Leader Trained</t>
  </si>
  <si>
    <t>Training Title</t>
  </si>
  <si>
    <t>Dates</t>
  </si>
  <si>
    <t>Certification Costs</t>
  </si>
  <si>
    <t>Required?</t>
  </si>
  <si>
    <t>Meat Costs</t>
  </si>
  <si>
    <t>Meals Provided/Person</t>
  </si>
  <si>
    <t>Trip Leader Pay For Required Trainings ($10/hr)</t>
  </si>
  <si>
    <t>Camping Costs</t>
  </si>
  <si>
    <t>New Hire Night</t>
  </si>
  <si>
    <t>TLT Weekend 1</t>
  </si>
  <si>
    <t>TLT Weekend 2</t>
  </si>
  <si>
    <t>WFA Certification Course</t>
  </si>
  <si>
    <t>Returning Staff Field Training</t>
  </si>
  <si>
    <t>New Hire Field Training</t>
  </si>
  <si>
    <t>FY16 Totals</t>
  </si>
  <si>
    <t>Sea Kayak I</t>
  </si>
  <si>
    <t>Rock Climbing</t>
  </si>
  <si>
    <t>Level I AIARE</t>
  </si>
  <si>
    <t>Winter Camping</t>
  </si>
  <si>
    <t>Year Two Trainings 2017-2018 Apprentice/Assistant TL</t>
  </si>
  <si>
    <t>Sea Kayak II</t>
  </si>
  <si>
    <t>Mountaineering/Ice Climbing I, Alpine Ice Returning Staff Training</t>
  </si>
  <si>
    <t>FY17 Totals</t>
  </si>
  <si>
    <t>Backcountry Refresher</t>
  </si>
  <si>
    <t>Ice Climbing II, Water Ice</t>
  </si>
  <si>
    <t>WFR Certification Course</t>
  </si>
  <si>
    <t>Bike Touring/Mountain Bike</t>
  </si>
  <si>
    <t>Year Three (and beyond) Trainings 2018-2019 Head TL</t>
  </si>
  <si>
    <t>New Staff Field Training</t>
  </si>
  <si>
    <t>FY18 Totals</t>
  </si>
  <si>
    <t>Bike Trip/Mountain Bike</t>
  </si>
  <si>
    <t>Y</t>
  </si>
  <si>
    <t>N</t>
  </si>
  <si>
    <t>Total Transportation Costs ($0.43*miles+$5/person)</t>
  </si>
  <si>
    <t>Estimate Miles</t>
  </si>
  <si>
    <t>Cost Breakdown</t>
  </si>
  <si>
    <t>Year 1 (2016-2017)</t>
  </si>
  <si>
    <t>Total Trip Leader Pay for Required Trainings</t>
  </si>
  <si>
    <t>Total Certification Costs Covered by WWU</t>
  </si>
  <si>
    <t>Total Meal Costs</t>
  </si>
  <si>
    <t>Total Instructor Pay</t>
  </si>
  <si>
    <t>Total Transportation Costs</t>
  </si>
  <si>
    <t>Total Cost of Training</t>
  </si>
  <si>
    <t>Total Cost of Training per Trip Leader Trained</t>
  </si>
  <si>
    <t>Year 2 (2017-2018)</t>
  </si>
  <si>
    <t>Year 3 (2018-2019)</t>
  </si>
  <si>
    <t>Full Three Years (2016-2019)</t>
  </si>
  <si>
    <t>Cost Breakdown by Fiscal Year</t>
  </si>
  <si>
    <t>Trip Leader Pay for Required Trainings</t>
  </si>
  <si>
    <t>Certification Cost</t>
  </si>
  <si>
    <t>Meal Costs</t>
  </si>
  <si>
    <t>Instructor Pay</t>
  </si>
  <si>
    <t>April 27th</t>
  </si>
  <si>
    <t>April 30th-May 1st</t>
  </si>
  <si>
    <t>May 21st-22nd</t>
  </si>
  <si>
    <t>May 28th-30th</t>
  </si>
  <si>
    <t>June 13th-17th</t>
  </si>
  <si>
    <t>November 11th-13th</t>
  </si>
  <si>
    <t>December 6th, 8th, 10th-11th</t>
  </si>
  <si>
    <t>January 14th-16th</t>
  </si>
  <si>
    <t>Whitewater Raft</t>
  </si>
  <si>
    <t>March 18th-27th</t>
  </si>
  <si>
    <t>April 11th, 13th, 15th-16th</t>
  </si>
  <si>
    <t>April 26th</t>
  </si>
  <si>
    <t>April 29th-30th</t>
  </si>
  <si>
    <t>May 20th-21st</t>
  </si>
  <si>
    <t>May 27th-29th</t>
  </si>
  <si>
    <t>May 23rd, 25th, 27th-29th</t>
  </si>
  <si>
    <t>June 12th-16th</t>
  </si>
  <si>
    <t>October 3rd, 5th, 7th-8th</t>
  </si>
  <si>
    <t>December 16th-18th</t>
  </si>
  <si>
    <t>December 17th-18th</t>
  </si>
  <si>
    <t>January 13th-15th</t>
  </si>
  <si>
    <t>March 3rd-4th</t>
  </si>
  <si>
    <t>Whitewater Training II, Kayak</t>
  </si>
  <si>
    <t>March 24th-April 2nd</t>
  </si>
  <si>
    <t>April 10th, 12th, 14th-15th</t>
  </si>
  <si>
    <t>October 18th, 20th, 22nd-23rd</t>
  </si>
  <si>
    <t>April 25th</t>
  </si>
  <si>
    <t>April 28th-29th</t>
  </si>
  <si>
    <t>May 19th-20th</t>
  </si>
  <si>
    <t>May 22nd, 24th, 26th-28th</t>
  </si>
  <si>
    <t>October 2nd, 4th, 6th-7th</t>
  </si>
  <si>
    <t>October 24th, 26th, 28th-29th</t>
  </si>
  <si>
    <t>October 16th, 18th, 20th-21st</t>
  </si>
  <si>
    <t>December 15th-17th</t>
  </si>
  <si>
    <t>January 19th-21st</t>
  </si>
  <si>
    <t>March 2nd-3rd</t>
  </si>
  <si>
    <t>April 9th, 11th, 13th-14th</t>
  </si>
  <si>
    <t>December 10th-11th</t>
  </si>
  <si>
    <t>FY19 Totals</t>
  </si>
  <si>
    <t>Fall Trainings for FY19</t>
  </si>
  <si>
    <t>Total Costs</t>
  </si>
  <si>
    <t>Total Cost Per Trip Leader</t>
  </si>
  <si>
    <t>Misc Costs (Rental Cars)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</si>
</sst>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0" borderId="5" xfId="0" applyBorder="1"/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0" fillId="8" borderId="2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164" fontId="0" fillId="0" borderId="2" xfId="0" applyNumberFormat="1" applyBorder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/>
    <xf numFmtId="164" fontId="0" fillId="0" borderId="7" xfId="0" applyNumberFormat="1" applyBorder="1"/>
    <xf numFmtId="0" fontId="0" fillId="0" borderId="12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2" fontId="0" fillId="10" borderId="16" xfId="0" applyNumberFormat="1" applyFill="1" applyBorder="1"/>
    <xf numFmtId="0" fontId="1" fillId="10" borderId="2" xfId="0" applyFont="1" applyFill="1" applyBorder="1" applyAlignment="1">
      <alignment horizontal="center" vertical="center" wrapText="1"/>
    </xf>
    <xf numFmtId="44" fontId="0" fillId="10" borderId="2" xfId="0" applyNumberFormat="1" applyFill="1" applyBorder="1"/>
    <xf numFmtId="0" fontId="1" fillId="10" borderId="2" xfId="0" applyFont="1" applyFill="1" applyBorder="1" applyAlignment="1">
      <alignment horizontal="center" vertical="center"/>
    </xf>
    <xf numFmtId="165" fontId="0" fillId="10" borderId="2" xfId="0" applyNumberFormat="1" applyFill="1" applyBorder="1"/>
    <xf numFmtId="164" fontId="0" fillId="10" borderId="2" xfId="0" applyNumberFormat="1" applyFill="1" applyBorder="1"/>
    <xf numFmtId="0" fontId="1" fillId="2" borderId="2" xfId="0" applyFont="1" applyFill="1" applyBorder="1" applyAlignment="1">
      <alignment horizontal="center" vertical="center" wrapText="1"/>
    </xf>
    <xf numFmtId="44" fontId="0" fillId="2" borderId="2" xfId="0" applyNumberFormat="1" applyFill="1" applyBorder="1"/>
    <xf numFmtId="0" fontId="1" fillId="2" borderId="2" xfId="0" applyFont="1" applyFill="1" applyBorder="1" applyAlignment="1">
      <alignment horizontal="center" vertical="center"/>
    </xf>
    <xf numFmtId="165" fontId="0" fillId="2" borderId="2" xfId="0" applyNumberFormat="1" applyFill="1" applyBorder="1"/>
    <xf numFmtId="164" fontId="0" fillId="2" borderId="2" xfId="0" applyNumberFormat="1" applyFill="1" applyBorder="1"/>
    <xf numFmtId="0" fontId="1" fillId="9" borderId="16" xfId="0" applyFont="1" applyFill="1" applyBorder="1" applyAlignment="1">
      <alignment horizontal="center" vertical="center"/>
    </xf>
    <xf numFmtId="2" fontId="0" fillId="9" borderId="16" xfId="0" applyNumberFormat="1" applyFill="1" applyBorder="1"/>
    <xf numFmtId="0" fontId="1" fillId="9" borderId="2" xfId="0" applyFont="1" applyFill="1" applyBorder="1" applyAlignment="1">
      <alignment horizontal="center" vertical="center" wrapText="1"/>
    </xf>
    <xf numFmtId="44" fontId="0" fillId="9" borderId="2" xfId="0" applyNumberFormat="1" applyFill="1" applyBorder="1"/>
    <xf numFmtId="0" fontId="1" fillId="9" borderId="2" xfId="0" applyFont="1" applyFill="1" applyBorder="1" applyAlignment="1">
      <alignment horizontal="center" vertical="center"/>
    </xf>
    <xf numFmtId="165" fontId="0" fillId="9" borderId="2" xfId="0" applyNumberFormat="1" applyFill="1" applyBorder="1"/>
    <xf numFmtId="164" fontId="0" fillId="9" borderId="2" xfId="0" applyNumberFormat="1" applyFill="1" applyBorder="1"/>
    <xf numFmtId="0" fontId="1" fillId="11" borderId="16" xfId="0" applyFont="1" applyFill="1" applyBorder="1" applyAlignment="1">
      <alignment horizontal="center" vertical="center"/>
    </xf>
    <xf numFmtId="2" fontId="0" fillId="11" borderId="16" xfId="0" applyNumberFormat="1" applyFill="1" applyBorder="1"/>
    <xf numFmtId="0" fontId="1" fillId="11" borderId="2" xfId="0" applyFont="1" applyFill="1" applyBorder="1" applyAlignment="1">
      <alignment horizontal="center" vertical="center" wrapText="1"/>
    </xf>
    <xf numFmtId="44" fontId="0" fillId="11" borderId="2" xfId="0" applyNumberFormat="1" applyFill="1" applyBorder="1"/>
    <xf numFmtId="0" fontId="1" fillId="11" borderId="2" xfId="0" applyFont="1" applyFill="1" applyBorder="1" applyAlignment="1">
      <alignment horizontal="center" vertical="center"/>
    </xf>
    <xf numFmtId="165" fontId="0" fillId="11" borderId="2" xfId="0" applyNumberFormat="1" applyFill="1" applyBorder="1"/>
    <xf numFmtId="164" fontId="0" fillId="11" borderId="2" xfId="0" applyNumberFormat="1" applyFill="1" applyBorder="1"/>
    <xf numFmtId="0" fontId="1" fillId="2" borderId="8" xfId="0" applyFont="1" applyFill="1" applyBorder="1" applyAlignment="1">
      <alignment horizontal="center" vertical="center"/>
    </xf>
    <xf numFmtId="2" fontId="0" fillId="2" borderId="8" xfId="0" applyNumberFormat="1" applyFill="1" applyBorder="1"/>
    <xf numFmtId="44" fontId="0" fillId="0" borderId="2" xfId="1" applyFont="1" applyBorder="1" applyAlignment="1">
      <alignment horizontal="center" vertical="center"/>
    </xf>
    <xf numFmtId="49" fontId="0" fillId="0" borderId="5" xfId="0" applyNumberFormat="1" applyBorder="1"/>
    <xf numFmtId="0" fontId="0" fillId="0" borderId="0" xfId="0" applyFont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164" fontId="0" fillId="0" borderId="18" xfId="0" applyNumberFormat="1" applyBorder="1"/>
    <xf numFmtId="164" fontId="0" fillId="0" borderId="1" xfId="0" applyNumberFormat="1" applyBorder="1" applyAlignment="1">
      <alignment horizontal="center"/>
    </xf>
    <xf numFmtId="0" fontId="6" fillId="12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/>
    </xf>
    <xf numFmtId="44" fontId="0" fillId="0" borderId="2" xfId="0" applyNumberFormat="1" applyBorder="1"/>
    <xf numFmtId="44" fontId="0" fillId="0" borderId="2" xfId="1" applyFont="1" applyBorder="1"/>
    <xf numFmtId="0" fontId="0" fillId="7" borderId="2" xfId="0" applyFill="1" applyBorder="1"/>
    <xf numFmtId="44" fontId="0" fillId="0" borderId="3" xfId="1" applyFont="1" applyBorder="1" applyAlignment="1">
      <alignment horizontal="center"/>
    </xf>
    <xf numFmtId="0" fontId="7" fillId="12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="70" zoomScaleNormal="70" workbookViewId="0">
      <pane xSplit="1" topLeftCell="B1" activePane="topRight" state="frozen"/>
      <selection pane="topRight" activeCell="G25" sqref="G25"/>
    </sheetView>
  </sheetViews>
  <sheetFormatPr defaultRowHeight="15" x14ac:dyDescent="0.25"/>
  <cols>
    <col min="1" max="1" width="58.42578125" style="20" customWidth="1"/>
    <col min="2" max="2" width="30.5703125" bestFit="1" customWidth="1"/>
    <col min="3" max="3" width="13.42578125" style="3" bestFit="1" customWidth="1"/>
    <col min="4" max="4" width="17.5703125" style="3" customWidth="1"/>
    <col min="5" max="5" width="10" style="3" customWidth="1"/>
    <col min="6" max="6" width="11" customWidth="1"/>
    <col min="7" max="7" width="35.42578125" bestFit="1" customWidth="1"/>
    <col min="8" max="8" width="20.7109375" customWidth="1"/>
    <col min="9" max="9" width="26.28515625" customWidth="1"/>
    <col min="10" max="10" width="17.42578125" customWidth="1"/>
    <col min="11" max="11" width="22.28515625" customWidth="1"/>
    <col min="12" max="12" width="14.28515625" bestFit="1" customWidth="1"/>
    <col min="13" max="13" width="12" bestFit="1" customWidth="1"/>
    <col min="14" max="14" width="32.42578125" bestFit="1" customWidth="1"/>
    <col min="15" max="15" width="14" customWidth="1"/>
    <col min="16" max="16" width="16.7109375" bestFit="1" customWidth="1"/>
    <col min="17" max="17" width="17.42578125" bestFit="1" customWidth="1"/>
    <col min="18" max="18" width="34.140625" customWidth="1"/>
    <col min="20" max="20" width="10" bestFit="1" customWidth="1"/>
  </cols>
  <sheetData>
    <row r="1" spans="1:18" ht="30.75" thickBot="1" x14ac:dyDescent="0.3">
      <c r="A1" s="1" t="s">
        <v>7</v>
      </c>
      <c r="B1" s="9" t="s">
        <v>8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13</v>
      </c>
      <c r="H1" s="4" t="s">
        <v>3</v>
      </c>
      <c r="I1" s="4" t="s">
        <v>4</v>
      </c>
      <c r="J1" s="4" t="s">
        <v>9</v>
      </c>
      <c r="K1" s="4" t="s">
        <v>12</v>
      </c>
      <c r="L1" s="4" t="s">
        <v>11</v>
      </c>
      <c r="M1" s="4" t="s">
        <v>41</v>
      </c>
      <c r="N1" s="4" t="s">
        <v>40</v>
      </c>
      <c r="O1" s="4" t="s">
        <v>14</v>
      </c>
      <c r="P1" s="4" t="s">
        <v>101</v>
      </c>
      <c r="Q1" s="4" t="s">
        <v>5</v>
      </c>
      <c r="R1" s="4" t="s">
        <v>6</v>
      </c>
    </row>
    <row r="2" spans="1:18" ht="19.5" customHeight="1" thickBot="1" x14ac:dyDescent="0.3">
      <c r="A2" s="2" t="s">
        <v>15</v>
      </c>
      <c r="B2" s="65" t="s">
        <v>59</v>
      </c>
      <c r="C2" s="5" t="s">
        <v>38</v>
      </c>
      <c r="D2" s="5">
        <v>40</v>
      </c>
      <c r="E2" s="5">
        <v>0.25</v>
      </c>
      <c r="F2" s="6">
        <f>E2*8</f>
        <v>2</v>
      </c>
      <c r="G2" s="6">
        <f>10*F2*D2</f>
        <v>800</v>
      </c>
      <c r="H2" s="6">
        <v>1</v>
      </c>
      <c r="I2" s="6">
        <f>120*H2*E2</f>
        <v>30</v>
      </c>
      <c r="J2" s="6"/>
      <c r="K2" s="6">
        <v>1</v>
      </c>
      <c r="L2" s="6">
        <f>5*K2*(H2+D2)</f>
        <v>205</v>
      </c>
      <c r="M2" s="6">
        <v>0</v>
      </c>
      <c r="N2" s="6">
        <f>IF(M2&gt;1, M2*0.43+(D2+H2)*5, 0)</f>
        <v>0</v>
      </c>
      <c r="O2" s="6"/>
      <c r="P2" s="6"/>
      <c r="Q2" s="6">
        <f>O2+N2+L2+J2+I2+G2+P2</f>
        <v>1035</v>
      </c>
      <c r="R2" s="19">
        <f t="shared" ref="R2:R53" si="0">Q2/D2</f>
        <v>25.875</v>
      </c>
    </row>
    <row r="3" spans="1:18" ht="15.75" thickBot="1" x14ac:dyDescent="0.3">
      <c r="A3" s="2" t="s">
        <v>16</v>
      </c>
      <c r="B3" s="66" t="s">
        <v>60</v>
      </c>
      <c r="C3" s="5" t="s">
        <v>38</v>
      </c>
      <c r="D3" s="5">
        <v>40</v>
      </c>
      <c r="E3" s="5">
        <v>1.5</v>
      </c>
      <c r="F3" s="6">
        <f t="shared" ref="F3:F53" si="1">E3*8</f>
        <v>12</v>
      </c>
      <c r="G3" s="6">
        <f t="shared" ref="G3:G41" si="2">10*F3*D3</f>
        <v>4800</v>
      </c>
      <c r="H3" s="6">
        <v>2</v>
      </c>
      <c r="I3" s="6">
        <f t="shared" ref="I3:I53" si="3">120*H3*E3</f>
        <v>360</v>
      </c>
      <c r="J3" s="6"/>
      <c r="K3" s="6">
        <v>0</v>
      </c>
      <c r="L3" s="6">
        <f t="shared" ref="L3:L53" si="4">5*K3*(H3+D3)</f>
        <v>0</v>
      </c>
      <c r="M3" s="6">
        <v>0</v>
      </c>
      <c r="N3" s="6">
        <f t="shared" ref="N3:N53" si="5">IF(M3&gt;1, M3*0.43+(D3+H3)*5, 0)</f>
        <v>0</v>
      </c>
      <c r="O3" s="6"/>
      <c r="P3" s="6"/>
      <c r="Q3" s="6">
        <f t="shared" ref="Q3:Q53" si="6">O3+N3+L3+J3+I3+G3+P3</f>
        <v>5160</v>
      </c>
      <c r="R3" s="19">
        <f t="shared" si="0"/>
        <v>129</v>
      </c>
    </row>
    <row r="4" spans="1:18" ht="15.75" thickBot="1" x14ac:dyDescent="0.3">
      <c r="A4" s="2" t="s">
        <v>17</v>
      </c>
      <c r="B4" s="10" t="s">
        <v>61</v>
      </c>
      <c r="C4" s="5" t="s">
        <v>38</v>
      </c>
      <c r="D4" s="5">
        <v>10</v>
      </c>
      <c r="E4" s="5">
        <v>1.5</v>
      </c>
      <c r="F4" s="6">
        <f t="shared" si="1"/>
        <v>12</v>
      </c>
      <c r="G4" s="6">
        <f t="shared" si="2"/>
        <v>1200</v>
      </c>
      <c r="H4" s="6">
        <v>2</v>
      </c>
      <c r="I4" s="6">
        <f t="shared" si="3"/>
        <v>360</v>
      </c>
      <c r="J4" s="6"/>
      <c r="K4" s="6">
        <v>0</v>
      </c>
      <c r="L4" s="6">
        <f t="shared" si="4"/>
        <v>0</v>
      </c>
      <c r="M4" s="6">
        <v>0</v>
      </c>
      <c r="N4" s="6">
        <f t="shared" si="5"/>
        <v>0</v>
      </c>
      <c r="O4" s="6"/>
      <c r="P4" s="6"/>
      <c r="Q4" s="6">
        <f t="shared" si="6"/>
        <v>1560</v>
      </c>
      <c r="R4" s="19">
        <f t="shared" si="0"/>
        <v>156</v>
      </c>
    </row>
    <row r="5" spans="1:18" ht="15.75" thickBot="1" x14ac:dyDescent="0.3">
      <c r="A5" s="2" t="s">
        <v>18</v>
      </c>
      <c r="B5" s="10" t="s">
        <v>62</v>
      </c>
      <c r="C5" s="5" t="s">
        <v>38</v>
      </c>
      <c r="D5" s="5">
        <v>10</v>
      </c>
      <c r="E5" s="5">
        <v>2</v>
      </c>
      <c r="F5" s="6">
        <f t="shared" si="1"/>
        <v>16</v>
      </c>
      <c r="G5" s="6">
        <f t="shared" si="2"/>
        <v>1600</v>
      </c>
      <c r="H5" s="6">
        <v>0</v>
      </c>
      <c r="I5" s="6">
        <f t="shared" si="3"/>
        <v>0</v>
      </c>
      <c r="J5" s="6">
        <f>160*D5</f>
        <v>1600</v>
      </c>
      <c r="K5" s="6">
        <v>0</v>
      </c>
      <c r="L5" s="6">
        <f t="shared" si="4"/>
        <v>0</v>
      </c>
      <c r="M5" s="6">
        <v>0</v>
      </c>
      <c r="N5" s="6">
        <f t="shared" si="5"/>
        <v>0</v>
      </c>
      <c r="O5" s="6"/>
      <c r="P5" s="6"/>
      <c r="Q5" s="6">
        <f t="shared" si="6"/>
        <v>3200</v>
      </c>
      <c r="R5" s="19">
        <f t="shared" si="0"/>
        <v>320</v>
      </c>
    </row>
    <row r="6" spans="1:18" ht="15.75" thickBot="1" x14ac:dyDescent="0.3">
      <c r="A6" s="2" t="s">
        <v>20</v>
      </c>
      <c r="B6" s="10" t="s">
        <v>63</v>
      </c>
      <c r="C6" s="5" t="s">
        <v>38</v>
      </c>
      <c r="D6" s="5">
        <v>10</v>
      </c>
      <c r="E6" s="5">
        <v>5</v>
      </c>
      <c r="F6" s="6">
        <f t="shared" si="1"/>
        <v>40</v>
      </c>
      <c r="G6" s="6">
        <f t="shared" si="2"/>
        <v>4000</v>
      </c>
      <c r="H6" s="6">
        <v>2</v>
      </c>
      <c r="I6" s="6">
        <f t="shared" si="3"/>
        <v>1200</v>
      </c>
      <c r="J6" s="6"/>
      <c r="K6" s="6">
        <v>4</v>
      </c>
      <c r="L6" s="6">
        <f t="shared" si="4"/>
        <v>240</v>
      </c>
      <c r="M6" s="6">
        <v>180</v>
      </c>
      <c r="N6" s="6">
        <f t="shared" si="5"/>
        <v>137.4</v>
      </c>
      <c r="O6" s="6"/>
      <c r="P6" s="6"/>
      <c r="Q6" s="6">
        <f t="shared" si="6"/>
        <v>5577.4</v>
      </c>
      <c r="R6" s="19">
        <f t="shared" si="0"/>
        <v>557.74</v>
      </c>
    </row>
    <row r="7" spans="1:18" ht="15.75" thickBot="1" x14ac:dyDescent="0.3">
      <c r="A7" s="2" t="s">
        <v>19</v>
      </c>
      <c r="B7" s="10" t="s">
        <v>63</v>
      </c>
      <c r="C7" s="5" t="s">
        <v>39</v>
      </c>
      <c r="D7" s="5">
        <v>10</v>
      </c>
      <c r="E7" s="5">
        <v>5</v>
      </c>
      <c r="F7" s="6">
        <f t="shared" si="1"/>
        <v>40</v>
      </c>
      <c r="G7" s="6"/>
      <c r="H7" s="6">
        <v>2</v>
      </c>
      <c r="I7" s="6">
        <f t="shared" si="3"/>
        <v>1200</v>
      </c>
      <c r="J7" s="6"/>
      <c r="K7" s="6">
        <v>4</v>
      </c>
      <c r="L7" s="6">
        <f t="shared" si="4"/>
        <v>240</v>
      </c>
      <c r="M7" s="6">
        <v>90</v>
      </c>
      <c r="N7" s="6">
        <f t="shared" si="5"/>
        <v>98.7</v>
      </c>
      <c r="O7" s="15"/>
      <c r="P7" s="6"/>
      <c r="Q7" s="6">
        <f t="shared" si="6"/>
        <v>1538.7</v>
      </c>
      <c r="R7" s="19">
        <f t="shared" si="0"/>
        <v>153.87</v>
      </c>
    </row>
    <row r="8" spans="1:18" ht="15.75" thickBot="1" x14ac:dyDescent="0.3">
      <c r="A8" s="21" t="s">
        <v>21</v>
      </c>
      <c r="B8" s="17"/>
      <c r="C8" s="32"/>
      <c r="D8" s="32"/>
      <c r="E8" s="74">
        <f t="shared" ref="E8:P8" si="7">SUM(E2:E7)</f>
        <v>15.25</v>
      </c>
      <c r="F8" s="74">
        <f t="shared" si="7"/>
        <v>122</v>
      </c>
      <c r="G8" s="74">
        <f t="shared" si="7"/>
        <v>12400</v>
      </c>
      <c r="H8" s="74">
        <f t="shared" si="7"/>
        <v>9</v>
      </c>
      <c r="I8" s="74">
        <f t="shared" si="7"/>
        <v>3150</v>
      </c>
      <c r="J8" s="74">
        <f t="shared" si="7"/>
        <v>1600</v>
      </c>
      <c r="K8" s="74">
        <f t="shared" si="7"/>
        <v>9</v>
      </c>
      <c r="L8" s="74">
        <f t="shared" si="7"/>
        <v>685</v>
      </c>
      <c r="M8" s="74">
        <f t="shared" si="7"/>
        <v>270</v>
      </c>
      <c r="N8" s="74">
        <f t="shared" si="7"/>
        <v>236.10000000000002</v>
      </c>
      <c r="O8" s="78">
        <f t="shared" si="7"/>
        <v>0</v>
      </c>
      <c r="P8" s="74">
        <f t="shared" si="7"/>
        <v>0</v>
      </c>
      <c r="Q8" s="74">
        <f>SUM(Q2:Q7)</f>
        <v>18071.100000000002</v>
      </c>
      <c r="R8" s="74">
        <f>SUM(R2:R7)</f>
        <v>1342.4850000000001</v>
      </c>
    </row>
    <row r="9" spans="1:18" ht="15.75" thickBot="1" x14ac:dyDescent="0.3">
      <c r="A9" s="2" t="s">
        <v>22</v>
      </c>
      <c r="B9" s="10" t="s">
        <v>64</v>
      </c>
      <c r="C9" s="5" t="s">
        <v>39</v>
      </c>
      <c r="D9" s="5">
        <v>11</v>
      </c>
      <c r="E9" s="5">
        <v>3</v>
      </c>
      <c r="F9" s="6">
        <f t="shared" si="1"/>
        <v>24</v>
      </c>
      <c r="G9" s="6"/>
      <c r="H9" s="6">
        <v>3</v>
      </c>
      <c r="I9" s="6">
        <f t="shared" si="3"/>
        <v>1080</v>
      </c>
      <c r="J9" s="6"/>
      <c r="K9" s="6">
        <v>2</v>
      </c>
      <c r="L9" s="6">
        <f t="shared" si="4"/>
        <v>140</v>
      </c>
      <c r="M9" s="6">
        <v>90</v>
      </c>
      <c r="N9" s="14">
        <f t="shared" si="5"/>
        <v>108.7</v>
      </c>
      <c r="O9" s="13">
        <f>15*(H9+D9)*2</f>
        <v>420</v>
      </c>
      <c r="P9" s="10"/>
      <c r="Q9" s="6">
        <f t="shared" si="6"/>
        <v>1748.7</v>
      </c>
      <c r="R9" s="19">
        <f t="shared" si="0"/>
        <v>158.97272727272727</v>
      </c>
    </row>
    <row r="10" spans="1:18" ht="15.75" thickBot="1" x14ac:dyDescent="0.3">
      <c r="A10" s="80" t="s">
        <v>23</v>
      </c>
      <c r="B10" s="6" t="s">
        <v>84</v>
      </c>
      <c r="C10" s="5" t="s">
        <v>39</v>
      </c>
      <c r="D10" s="5">
        <v>12</v>
      </c>
      <c r="E10" s="5">
        <v>3</v>
      </c>
      <c r="F10" s="6">
        <f t="shared" si="1"/>
        <v>24</v>
      </c>
      <c r="G10" s="6"/>
      <c r="H10" s="6">
        <v>3</v>
      </c>
      <c r="I10" s="6">
        <f t="shared" si="3"/>
        <v>1080</v>
      </c>
      <c r="J10" s="6"/>
      <c r="K10" s="6">
        <v>2</v>
      </c>
      <c r="L10" s="6">
        <f t="shared" si="4"/>
        <v>150</v>
      </c>
      <c r="M10" s="6">
        <v>90</v>
      </c>
      <c r="N10" s="6">
        <f t="shared" si="5"/>
        <v>113.7</v>
      </c>
      <c r="O10" s="6"/>
      <c r="P10" s="6"/>
      <c r="Q10" s="6">
        <f t="shared" si="6"/>
        <v>1343.7</v>
      </c>
      <c r="R10" s="19">
        <f t="shared" si="0"/>
        <v>111.97500000000001</v>
      </c>
    </row>
    <row r="11" spans="1:18" ht="15.75" thickBot="1" x14ac:dyDescent="0.3">
      <c r="A11" s="2" t="s">
        <v>24</v>
      </c>
      <c r="B11" s="29" t="s">
        <v>65</v>
      </c>
      <c r="C11" s="30" t="s">
        <v>39</v>
      </c>
      <c r="D11" s="30">
        <v>12</v>
      </c>
      <c r="E11" s="30">
        <v>3</v>
      </c>
      <c r="F11" s="16">
        <f t="shared" si="1"/>
        <v>24</v>
      </c>
      <c r="G11" s="16"/>
      <c r="H11" s="16">
        <v>0</v>
      </c>
      <c r="I11" s="16">
        <f t="shared" si="3"/>
        <v>0</v>
      </c>
      <c r="J11" s="16">
        <f>300*D11</f>
        <v>3600</v>
      </c>
      <c r="K11" s="16">
        <v>0</v>
      </c>
      <c r="L11" s="16">
        <f t="shared" si="4"/>
        <v>0</v>
      </c>
      <c r="M11" s="16">
        <v>0</v>
      </c>
      <c r="N11" s="16">
        <f t="shared" si="5"/>
        <v>0</v>
      </c>
      <c r="O11" s="16"/>
      <c r="P11" s="16"/>
      <c r="Q11" s="16">
        <f t="shared" si="6"/>
        <v>3600</v>
      </c>
      <c r="R11" s="31">
        <f t="shared" si="0"/>
        <v>300</v>
      </c>
    </row>
    <row r="12" spans="1:18" ht="15.75" thickBot="1" x14ac:dyDescent="0.3">
      <c r="A12" s="2" t="s">
        <v>30</v>
      </c>
      <c r="B12" s="29" t="s">
        <v>96</v>
      </c>
      <c r="C12" s="30" t="s">
        <v>39</v>
      </c>
      <c r="D12" s="30">
        <v>12</v>
      </c>
      <c r="E12" s="30">
        <v>2</v>
      </c>
      <c r="F12" s="16">
        <f t="shared" si="1"/>
        <v>16</v>
      </c>
      <c r="G12" s="16"/>
      <c r="H12" s="16">
        <v>2</v>
      </c>
      <c r="I12" s="16">
        <f t="shared" si="3"/>
        <v>480</v>
      </c>
      <c r="J12" s="16"/>
      <c r="K12" s="16">
        <v>0</v>
      </c>
      <c r="L12" s="16">
        <f t="shared" si="4"/>
        <v>0</v>
      </c>
      <c r="M12" s="16">
        <v>120</v>
      </c>
      <c r="N12" s="16">
        <f t="shared" si="5"/>
        <v>121.6</v>
      </c>
      <c r="O12" s="16"/>
      <c r="P12" s="16"/>
      <c r="Q12" s="16">
        <f>O12+N12+L12+J12+I12+G12+P12</f>
        <v>601.6</v>
      </c>
      <c r="R12" s="31">
        <f t="shared" si="0"/>
        <v>50.133333333333333</v>
      </c>
    </row>
    <row r="13" spans="1:18" ht="15.75" thickBot="1" x14ac:dyDescent="0.3">
      <c r="A13" s="2" t="s">
        <v>25</v>
      </c>
      <c r="B13" s="10" t="s">
        <v>66</v>
      </c>
      <c r="C13" s="5" t="s">
        <v>39</v>
      </c>
      <c r="D13" s="5">
        <v>12</v>
      </c>
      <c r="E13" s="5">
        <v>3</v>
      </c>
      <c r="F13" s="6">
        <f t="shared" si="1"/>
        <v>24</v>
      </c>
      <c r="G13" s="6"/>
      <c r="H13" s="6">
        <v>2</v>
      </c>
      <c r="I13" s="6">
        <f t="shared" si="3"/>
        <v>720</v>
      </c>
      <c r="J13" s="6"/>
      <c r="K13" s="6">
        <v>2</v>
      </c>
      <c r="L13" s="6">
        <f t="shared" si="4"/>
        <v>140</v>
      </c>
      <c r="M13" s="6">
        <v>120</v>
      </c>
      <c r="N13" s="6">
        <f t="shared" si="5"/>
        <v>121.6</v>
      </c>
      <c r="O13" s="6"/>
      <c r="P13" s="6"/>
      <c r="Q13" s="6">
        <f t="shared" si="6"/>
        <v>981.6</v>
      </c>
      <c r="R13" s="19">
        <f t="shared" si="0"/>
        <v>81.8</v>
      </c>
    </row>
    <row r="14" spans="1:18" ht="15.75" thickBot="1" x14ac:dyDescent="0.3">
      <c r="A14" s="22" t="s">
        <v>67</v>
      </c>
      <c r="B14" s="10" t="s">
        <v>68</v>
      </c>
      <c r="C14" s="5" t="s">
        <v>39</v>
      </c>
      <c r="D14" s="5">
        <v>8</v>
      </c>
      <c r="E14" s="5">
        <v>9</v>
      </c>
      <c r="F14" s="6">
        <f t="shared" si="1"/>
        <v>72</v>
      </c>
      <c r="G14" s="6"/>
      <c r="H14" s="6">
        <v>2</v>
      </c>
      <c r="I14" s="6">
        <f t="shared" si="3"/>
        <v>2160</v>
      </c>
      <c r="J14" s="6"/>
      <c r="K14" s="6">
        <v>8</v>
      </c>
      <c r="L14" s="6">
        <f t="shared" si="4"/>
        <v>400</v>
      </c>
      <c r="M14" s="6">
        <v>1500</v>
      </c>
      <c r="N14" s="6">
        <f t="shared" si="5"/>
        <v>695</v>
      </c>
      <c r="O14" s="15">
        <f>7*40</f>
        <v>280</v>
      </c>
      <c r="P14" s="6"/>
      <c r="Q14" s="6">
        <f t="shared" si="6"/>
        <v>3535</v>
      </c>
      <c r="R14" s="19">
        <f t="shared" si="0"/>
        <v>441.875</v>
      </c>
    </row>
    <row r="15" spans="1:18" ht="15.75" thickBot="1" x14ac:dyDescent="0.3">
      <c r="A15" s="2" t="s">
        <v>33</v>
      </c>
      <c r="B15" s="10" t="s">
        <v>69</v>
      </c>
      <c r="C15" s="5" t="s">
        <v>39</v>
      </c>
      <c r="D15" s="5">
        <v>12</v>
      </c>
      <c r="E15" s="5">
        <v>3</v>
      </c>
      <c r="F15" s="6">
        <f t="shared" si="1"/>
        <v>24</v>
      </c>
      <c r="G15" s="6"/>
      <c r="H15" s="6">
        <v>2</v>
      </c>
      <c r="I15" s="6">
        <f t="shared" si="3"/>
        <v>720</v>
      </c>
      <c r="J15" s="6"/>
      <c r="K15" s="6">
        <v>2</v>
      </c>
      <c r="L15" s="6">
        <f t="shared" si="4"/>
        <v>140</v>
      </c>
      <c r="M15" s="6">
        <v>0</v>
      </c>
      <c r="N15" s="14">
        <f t="shared" si="5"/>
        <v>0</v>
      </c>
      <c r="O15" s="77"/>
      <c r="P15" s="10"/>
      <c r="Q15" s="6">
        <f t="shared" si="6"/>
        <v>860</v>
      </c>
      <c r="R15" s="19">
        <f t="shared" si="0"/>
        <v>71.666666666666671</v>
      </c>
    </row>
    <row r="16" spans="1:18" ht="15.75" thickBot="1" x14ac:dyDescent="0.3">
      <c r="A16" s="11" t="s">
        <v>26</v>
      </c>
      <c r="B16" s="10"/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N16" s="6"/>
      <c r="O16" s="16"/>
      <c r="P16" s="6"/>
      <c r="Q16" s="6"/>
      <c r="R16" s="19"/>
    </row>
    <row r="17" spans="1:18" ht="15.75" thickBot="1" x14ac:dyDescent="0.3">
      <c r="A17" s="23" t="s">
        <v>15</v>
      </c>
      <c r="B17" s="10" t="s">
        <v>70</v>
      </c>
      <c r="C17" s="5" t="s">
        <v>38</v>
      </c>
      <c r="D17" s="7">
        <v>40</v>
      </c>
      <c r="E17" s="5">
        <v>0.25</v>
      </c>
      <c r="F17" s="6">
        <f t="shared" si="1"/>
        <v>2</v>
      </c>
      <c r="G17" s="6">
        <f t="shared" si="2"/>
        <v>800</v>
      </c>
      <c r="H17" s="6">
        <v>1</v>
      </c>
      <c r="I17" s="6">
        <f t="shared" si="3"/>
        <v>30</v>
      </c>
      <c r="J17" s="6"/>
      <c r="K17" s="6">
        <v>1</v>
      </c>
      <c r="L17" s="6">
        <f t="shared" si="4"/>
        <v>205</v>
      </c>
      <c r="M17" s="6">
        <v>0</v>
      </c>
      <c r="N17" s="6">
        <f t="shared" si="5"/>
        <v>0</v>
      </c>
      <c r="O17" s="6"/>
      <c r="P17" s="6"/>
      <c r="Q17" s="6">
        <f t="shared" si="6"/>
        <v>1035</v>
      </c>
      <c r="R17" s="19">
        <f t="shared" si="0"/>
        <v>25.875</v>
      </c>
    </row>
    <row r="18" spans="1:18" ht="15.75" thickBot="1" x14ac:dyDescent="0.3">
      <c r="A18" s="23" t="s">
        <v>16</v>
      </c>
      <c r="B18" s="10" t="s">
        <v>71</v>
      </c>
      <c r="C18" s="5" t="s">
        <v>38</v>
      </c>
      <c r="D18" s="7">
        <v>40</v>
      </c>
      <c r="E18" s="5">
        <v>1.5</v>
      </c>
      <c r="F18" s="6">
        <f t="shared" si="1"/>
        <v>12</v>
      </c>
      <c r="G18" s="6">
        <f t="shared" si="2"/>
        <v>4800</v>
      </c>
      <c r="H18" s="6">
        <v>2</v>
      </c>
      <c r="I18" s="6">
        <f t="shared" si="3"/>
        <v>360</v>
      </c>
      <c r="J18" s="6"/>
      <c r="K18" s="6">
        <v>0</v>
      </c>
      <c r="L18" s="6">
        <f t="shared" si="4"/>
        <v>0</v>
      </c>
      <c r="M18" s="6">
        <v>0</v>
      </c>
      <c r="N18" s="6">
        <f t="shared" si="5"/>
        <v>0</v>
      </c>
      <c r="O18" s="6"/>
      <c r="P18" s="6"/>
      <c r="Q18" s="6">
        <f t="shared" si="6"/>
        <v>5160</v>
      </c>
      <c r="R18" s="19">
        <f t="shared" si="0"/>
        <v>129</v>
      </c>
    </row>
    <row r="19" spans="1:18" ht="15.75" thickBot="1" x14ac:dyDescent="0.3">
      <c r="A19" s="2" t="s">
        <v>17</v>
      </c>
      <c r="B19" s="10" t="s">
        <v>72</v>
      </c>
      <c r="C19" s="5" t="s">
        <v>38</v>
      </c>
      <c r="D19" s="7">
        <v>10</v>
      </c>
      <c r="E19" s="5">
        <v>1.5</v>
      </c>
      <c r="F19" s="6">
        <f t="shared" si="1"/>
        <v>12</v>
      </c>
      <c r="G19" s="6">
        <f t="shared" si="2"/>
        <v>1200</v>
      </c>
      <c r="H19" s="6">
        <v>2</v>
      </c>
      <c r="I19" s="6">
        <f t="shared" si="3"/>
        <v>360</v>
      </c>
      <c r="J19" s="6"/>
      <c r="K19" s="6">
        <v>0</v>
      </c>
      <c r="L19" s="6">
        <f t="shared" si="4"/>
        <v>0</v>
      </c>
      <c r="M19" s="6">
        <v>0</v>
      </c>
      <c r="N19" s="6">
        <f t="shared" si="5"/>
        <v>0</v>
      </c>
      <c r="O19" s="6"/>
      <c r="P19" s="6"/>
      <c r="Q19" s="6">
        <f t="shared" si="6"/>
        <v>1560</v>
      </c>
      <c r="R19" s="19">
        <f t="shared" si="0"/>
        <v>156</v>
      </c>
    </row>
    <row r="20" spans="1:18" ht="15.75" thickBot="1" x14ac:dyDescent="0.3">
      <c r="A20" s="2" t="s">
        <v>18</v>
      </c>
      <c r="B20" s="10" t="s">
        <v>73</v>
      </c>
      <c r="C20" s="5" t="s">
        <v>38</v>
      </c>
      <c r="D20" s="7">
        <v>10</v>
      </c>
      <c r="E20" s="5">
        <v>2</v>
      </c>
      <c r="F20" s="6">
        <f t="shared" si="1"/>
        <v>16</v>
      </c>
      <c r="G20" s="6">
        <f t="shared" si="2"/>
        <v>1600</v>
      </c>
      <c r="H20" s="6">
        <v>0</v>
      </c>
      <c r="I20" s="6">
        <f t="shared" si="3"/>
        <v>0</v>
      </c>
      <c r="J20" s="6">
        <f>160*D20</f>
        <v>1600</v>
      </c>
      <c r="K20" s="6">
        <v>0</v>
      </c>
      <c r="L20" s="6">
        <f t="shared" si="4"/>
        <v>0</v>
      </c>
      <c r="M20" s="6">
        <v>0</v>
      </c>
      <c r="N20" s="6">
        <f t="shared" si="5"/>
        <v>0</v>
      </c>
      <c r="O20" s="15"/>
      <c r="P20" s="6"/>
      <c r="Q20" s="6">
        <f t="shared" si="6"/>
        <v>3200</v>
      </c>
      <c r="R20" s="19">
        <f t="shared" si="0"/>
        <v>320</v>
      </c>
    </row>
    <row r="21" spans="1:18" ht="15.75" thickBot="1" x14ac:dyDescent="0.3">
      <c r="A21" s="23" t="s">
        <v>27</v>
      </c>
      <c r="B21" s="10" t="s">
        <v>74</v>
      </c>
      <c r="C21" s="5" t="s">
        <v>39</v>
      </c>
      <c r="D21" s="7">
        <v>11</v>
      </c>
      <c r="E21" s="5">
        <v>4</v>
      </c>
      <c r="F21" s="6">
        <f t="shared" si="1"/>
        <v>32</v>
      </c>
      <c r="G21" s="6"/>
      <c r="H21" s="6">
        <v>3</v>
      </c>
      <c r="I21" s="6">
        <f t="shared" si="3"/>
        <v>1440</v>
      </c>
      <c r="J21" s="6"/>
      <c r="K21" s="6">
        <v>2</v>
      </c>
      <c r="L21" s="6">
        <f t="shared" si="4"/>
        <v>140</v>
      </c>
      <c r="M21" s="6">
        <v>90</v>
      </c>
      <c r="N21" s="14">
        <f t="shared" si="5"/>
        <v>108.7</v>
      </c>
      <c r="O21" s="16">
        <f>15*(H21+D21)*2</f>
        <v>420</v>
      </c>
      <c r="P21" s="10"/>
      <c r="Q21" s="6">
        <f t="shared" si="6"/>
        <v>2108.6999999999998</v>
      </c>
      <c r="R21" s="19">
        <f t="shared" si="0"/>
        <v>191.7</v>
      </c>
    </row>
    <row r="22" spans="1:18" ht="15.75" thickBot="1" x14ac:dyDescent="0.3">
      <c r="A22" s="2" t="s">
        <v>20</v>
      </c>
      <c r="B22" s="10" t="s">
        <v>75</v>
      </c>
      <c r="C22" s="5" t="s">
        <v>38</v>
      </c>
      <c r="D22" s="7">
        <v>10</v>
      </c>
      <c r="E22" s="5">
        <v>5</v>
      </c>
      <c r="F22" s="6">
        <f t="shared" si="1"/>
        <v>40</v>
      </c>
      <c r="G22" s="6">
        <f t="shared" si="2"/>
        <v>4000</v>
      </c>
      <c r="H22" s="6">
        <v>2</v>
      </c>
      <c r="I22" s="6">
        <f t="shared" si="3"/>
        <v>1200</v>
      </c>
      <c r="J22" s="6"/>
      <c r="K22" s="6">
        <v>4</v>
      </c>
      <c r="L22" s="6">
        <f t="shared" si="4"/>
        <v>240</v>
      </c>
      <c r="M22" s="6">
        <v>180</v>
      </c>
      <c r="N22" s="6">
        <f t="shared" si="5"/>
        <v>137.4</v>
      </c>
      <c r="O22" s="6"/>
      <c r="P22" s="6"/>
      <c r="Q22" s="6">
        <f t="shared" si="6"/>
        <v>5577.4</v>
      </c>
      <c r="R22" s="19">
        <f t="shared" si="0"/>
        <v>557.74</v>
      </c>
    </row>
    <row r="23" spans="1:18" ht="18" customHeight="1" thickBot="1" x14ac:dyDescent="0.3">
      <c r="A23" s="23" t="s">
        <v>28</v>
      </c>
      <c r="B23" s="25" t="s">
        <v>75</v>
      </c>
      <c r="C23" s="26" t="s">
        <v>39</v>
      </c>
      <c r="D23" s="33">
        <v>10</v>
      </c>
      <c r="E23" s="26">
        <v>5</v>
      </c>
      <c r="F23" s="15">
        <f t="shared" si="1"/>
        <v>40</v>
      </c>
      <c r="G23" s="15"/>
      <c r="H23" s="15">
        <v>2</v>
      </c>
      <c r="I23" s="15">
        <f t="shared" si="3"/>
        <v>1200</v>
      </c>
      <c r="J23" s="15"/>
      <c r="K23" s="15">
        <v>4</v>
      </c>
      <c r="L23" s="15">
        <f t="shared" si="4"/>
        <v>240</v>
      </c>
      <c r="M23" s="15">
        <v>120</v>
      </c>
      <c r="N23" s="15">
        <f t="shared" si="5"/>
        <v>111.6</v>
      </c>
      <c r="O23" s="15"/>
      <c r="P23" s="15"/>
      <c r="Q23" s="15">
        <f t="shared" si="6"/>
        <v>1551.6</v>
      </c>
      <c r="R23" s="28">
        <f t="shared" si="0"/>
        <v>155.16</v>
      </c>
    </row>
    <row r="24" spans="1:18" ht="15.75" thickBot="1" x14ac:dyDescent="0.3">
      <c r="A24" s="21" t="s">
        <v>29</v>
      </c>
      <c r="B24" s="17"/>
      <c r="C24" s="32"/>
      <c r="D24" s="35"/>
      <c r="E24" s="74">
        <f>SUM(E9:E23)</f>
        <v>45.25</v>
      </c>
      <c r="F24" s="74">
        <f t="shared" ref="F24:R24" si="8">SUM(F9:F23)</f>
        <v>362</v>
      </c>
      <c r="G24" s="74">
        <f t="shared" si="8"/>
        <v>12400</v>
      </c>
      <c r="H24" s="74">
        <f t="shared" si="8"/>
        <v>26</v>
      </c>
      <c r="I24" s="74">
        <f t="shared" si="8"/>
        <v>10830</v>
      </c>
      <c r="J24" s="74">
        <f t="shared" si="8"/>
        <v>5200</v>
      </c>
      <c r="K24" s="74">
        <f t="shared" si="8"/>
        <v>27</v>
      </c>
      <c r="L24" s="74">
        <f t="shared" si="8"/>
        <v>1795</v>
      </c>
      <c r="M24" s="74">
        <f t="shared" si="8"/>
        <v>2310</v>
      </c>
      <c r="N24" s="74">
        <f t="shared" si="8"/>
        <v>1518.3</v>
      </c>
      <c r="O24" s="74">
        <f t="shared" si="8"/>
        <v>1120</v>
      </c>
      <c r="P24" s="74">
        <f t="shared" si="8"/>
        <v>0</v>
      </c>
      <c r="Q24" s="74">
        <f t="shared" si="8"/>
        <v>32863.299999999996</v>
      </c>
      <c r="R24" s="74">
        <f t="shared" si="8"/>
        <v>2751.897727272727</v>
      </c>
    </row>
    <row r="25" spans="1:18" ht="15.75" thickBot="1" x14ac:dyDescent="0.3">
      <c r="A25" s="2" t="s">
        <v>22</v>
      </c>
      <c r="B25" s="29" t="s">
        <v>76</v>
      </c>
      <c r="C25" s="30" t="s">
        <v>39</v>
      </c>
      <c r="D25" s="34">
        <v>11</v>
      </c>
      <c r="E25" s="30">
        <v>3</v>
      </c>
      <c r="F25" s="16">
        <f t="shared" si="1"/>
        <v>24</v>
      </c>
      <c r="G25" s="16"/>
      <c r="H25" s="16">
        <v>3</v>
      </c>
      <c r="I25" s="16">
        <f t="shared" si="3"/>
        <v>1080</v>
      </c>
      <c r="J25" s="16"/>
      <c r="K25" s="16">
        <v>2</v>
      </c>
      <c r="L25" s="16">
        <f t="shared" si="4"/>
        <v>140</v>
      </c>
      <c r="M25" s="16">
        <v>90</v>
      </c>
      <c r="N25" s="16">
        <f t="shared" si="5"/>
        <v>108.7</v>
      </c>
      <c r="O25" s="16">
        <f>15*(H9+D9)*2</f>
        <v>420</v>
      </c>
      <c r="P25" s="16"/>
      <c r="Q25" s="16">
        <f t="shared" si="6"/>
        <v>1748.7</v>
      </c>
      <c r="R25" s="31">
        <f t="shared" si="0"/>
        <v>158.97272727272727</v>
      </c>
    </row>
    <row r="26" spans="1:18" ht="15.75" thickBot="1" x14ac:dyDescent="0.3">
      <c r="A26" s="2" t="s">
        <v>23</v>
      </c>
      <c r="B26" s="10" t="s">
        <v>90</v>
      </c>
      <c r="C26" s="5" t="s">
        <v>39</v>
      </c>
      <c r="D26" s="7">
        <v>12</v>
      </c>
      <c r="E26" s="5">
        <v>3</v>
      </c>
      <c r="F26" s="6">
        <f t="shared" si="1"/>
        <v>24</v>
      </c>
      <c r="G26" s="6"/>
      <c r="H26" s="6">
        <v>3</v>
      </c>
      <c r="I26" s="6">
        <f t="shared" si="3"/>
        <v>1080</v>
      </c>
      <c r="J26" s="6"/>
      <c r="K26" s="6">
        <v>2</v>
      </c>
      <c r="L26" s="6">
        <f t="shared" si="4"/>
        <v>150</v>
      </c>
      <c r="M26" s="6">
        <v>90</v>
      </c>
      <c r="N26" s="6">
        <f t="shared" si="5"/>
        <v>113.7</v>
      </c>
      <c r="O26" s="6"/>
      <c r="P26" s="6"/>
      <c r="Q26" s="6">
        <f t="shared" si="6"/>
        <v>1343.7</v>
      </c>
      <c r="R26" s="19">
        <f t="shared" si="0"/>
        <v>111.97500000000001</v>
      </c>
    </row>
    <row r="27" spans="1:18" ht="15.75" thickBot="1" x14ac:dyDescent="0.3">
      <c r="A27" s="2" t="s">
        <v>24</v>
      </c>
      <c r="B27" s="10" t="s">
        <v>77</v>
      </c>
      <c r="C27" s="5" t="s">
        <v>39</v>
      </c>
      <c r="D27" s="7">
        <v>12</v>
      </c>
      <c r="E27" s="5">
        <v>3</v>
      </c>
      <c r="F27" s="6">
        <f t="shared" si="1"/>
        <v>24</v>
      </c>
      <c r="G27" s="6"/>
      <c r="H27" s="6">
        <v>0</v>
      </c>
      <c r="I27" s="6">
        <f t="shared" si="3"/>
        <v>0</v>
      </c>
      <c r="J27" s="6">
        <f>300*D27</f>
        <v>3600</v>
      </c>
      <c r="K27" s="6">
        <v>0</v>
      </c>
      <c r="L27" s="6">
        <f t="shared" si="4"/>
        <v>0</v>
      </c>
      <c r="M27" s="6">
        <v>0</v>
      </c>
      <c r="N27" s="6">
        <f t="shared" si="5"/>
        <v>0</v>
      </c>
      <c r="O27" s="6"/>
      <c r="P27" s="6"/>
      <c r="Q27" s="6">
        <f t="shared" si="6"/>
        <v>3600</v>
      </c>
      <c r="R27" s="19">
        <f t="shared" si="0"/>
        <v>300</v>
      </c>
    </row>
    <row r="28" spans="1:18" ht="15.75" thickBot="1" x14ac:dyDescent="0.3">
      <c r="A28" s="23" t="s">
        <v>30</v>
      </c>
      <c r="B28" s="10" t="s">
        <v>78</v>
      </c>
      <c r="C28" s="5" t="s">
        <v>39</v>
      </c>
      <c r="D28" s="7">
        <v>12</v>
      </c>
      <c r="E28" s="5">
        <v>2</v>
      </c>
      <c r="F28" s="6">
        <f t="shared" si="1"/>
        <v>16</v>
      </c>
      <c r="G28" s="6"/>
      <c r="H28" s="6">
        <v>2</v>
      </c>
      <c r="I28" s="6">
        <f t="shared" si="3"/>
        <v>480</v>
      </c>
      <c r="J28" s="6"/>
      <c r="K28" s="6">
        <v>0</v>
      </c>
      <c r="L28" s="6">
        <f t="shared" si="4"/>
        <v>0</v>
      </c>
      <c r="M28" s="6">
        <v>120</v>
      </c>
      <c r="N28" s="6">
        <f t="shared" si="5"/>
        <v>121.6</v>
      </c>
      <c r="O28" s="77"/>
      <c r="P28" s="6"/>
      <c r="Q28" s="6">
        <f t="shared" si="6"/>
        <v>601.6</v>
      </c>
      <c r="R28" s="19">
        <f t="shared" si="0"/>
        <v>50.133333333333333</v>
      </c>
    </row>
    <row r="29" spans="1:18" ht="15.75" thickBot="1" x14ac:dyDescent="0.3">
      <c r="A29" s="2" t="s">
        <v>25</v>
      </c>
      <c r="B29" s="10" t="s">
        <v>79</v>
      </c>
      <c r="C29" s="5" t="s">
        <v>39</v>
      </c>
      <c r="D29" s="7">
        <v>12</v>
      </c>
      <c r="E29" s="5">
        <v>3</v>
      </c>
      <c r="F29" s="6">
        <f t="shared" si="1"/>
        <v>24</v>
      </c>
      <c r="G29" s="6"/>
      <c r="H29" s="6">
        <v>2</v>
      </c>
      <c r="I29" s="6">
        <f t="shared" si="3"/>
        <v>720</v>
      </c>
      <c r="J29" s="6"/>
      <c r="K29" s="6">
        <v>2</v>
      </c>
      <c r="L29" s="6">
        <f t="shared" si="4"/>
        <v>140</v>
      </c>
      <c r="M29" s="6">
        <v>120</v>
      </c>
      <c r="N29" s="6">
        <f t="shared" si="5"/>
        <v>121.6</v>
      </c>
      <c r="O29" s="15"/>
      <c r="P29" s="6"/>
      <c r="Q29" s="6">
        <f t="shared" si="6"/>
        <v>981.6</v>
      </c>
      <c r="R29" s="19">
        <f t="shared" si="0"/>
        <v>81.8</v>
      </c>
    </row>
    <row r="30" spans="1:18" ht="15.75" thickBot="1" x14ac:dyDescent="0.3">
      <c r="A30" s="23" t="s">
        <v>31</v>
      </c>
      <c r="B30" s="10" t="s">
        <v>79</v>
      </c>
      <c r="C30" s="5" t="s">
        <v>39</v>
      </c>
      <c r="D30" s="7">
        <v>12</v>
      </c>
      <c r="E30" s="5">
        <v>3</v>
      </c>
      <c r="F30" s="6">
        <f t="shared" si="1"/>
        <v>24</v>
      </c>
      <c r="G30" s="6"/>
      <c r="H30" s="6">
        <v>2</v>
      </c>
      <c r="I30" s="6">
        <f t="shared" si="3"/>
        <v>720</v>
      </c>
      <c r="J30" s="6"/>
      <c r="K30" s="6">
        <v>2</v>
      </c>
      <c r="L30" s="6">
        <f t="shared" si="4"/>
        <v>140</v>
      </c>
      <c r="M30" s="15">
        <v>400</v>
      </c>
      <c r="N30" s="14">
        <f t="shared" si="5"/>
        <v>242</v>
      </c>
      <c r="O30" s="77">
        <v>80</v>
      </c>
      <c r="P30" s="10"/>
      <c r="Q30" s="6">
        <f t="shared" si="6"/>
        <v>1182</v>
      </c>
      <c r="R30" s="19">
        <f t="shared" si="0"/>
        <v>98.5</v>
      </c>
    </row>
    <row r="31" spans="1:18" ht="15.75" thickBot="1" x14ac:dyDescent="0.3">
      <c r="A31" s="23" t="s">
        <v>81</v>
      </c>
      <c r="B31" s="10" t="s">
        <v>80</v>
      </c>
      <c r="C31" s="5" t="s">
        <v>39</v>
      </c>
      <c r="D31" s="7">
        <v>12</v>
      </c>
      <c r="E31" s="5">
        <v>2</v>
      </c>
      <c r="F31" s="6">
        <f t="shared" si="1"/>
        <v>16</v>
      </c>
      <c r="G31" s="6"/>
      <c r="H31" s="6">
        <v>3</v>
      </c>
      <c r="I31" s="6">
        <f t="shared" si="3"/>
        <v>720</v>
      </c>
      <c r="J31" s="6"/>
      <c r="K31" s="6">
        <v>2</v>
      </c>
      <c r="L31" s="14">
        <f t="shared" si="4"/>
        <v>150</v>
      </c>
      <c r="M31" s="77">
        <v>120</v>
      </c>
      <c r="N31" s="18">
        <f t="shared" si="5"/>
        <v>126.6</v>
      </c>
      <c r="O31" s="6">
        <v>40</v>
      </c>
      <c r="P31" s="10"/>
      <c r="Q31" s="6">
        <f t="shared" si="6"/>
        <v>1036.5999999999999</v>
      </c>
      <c r="R31" s="19">
        <f t="shared" si="0"/>
        <v>86.383333333333326</v>
      </c>
    </row>
    <row r="32" spans="1:18" ht="15.75" thickBot="1" x14ac:dyDescent="0.3">
      <c r="A32" s="22" t="s">
        <v>67</v>
      </c>
      <c r="B32" s="10" t="s">
        <v>82</v>
      </c>
      <c r="C32" s="5" t="s">
        <v>39</v>
      </c>
      <c r="D32" s="8">
        <v>8</v>
      </c>
      <c r="E32" s="5">
        <v>9</v>
      </c>
      <c r="F32" s="6">
        <f t="shared" si="1"/>
        <v>72</v>
      </c>
      <c r="G32" s="6"/>
      <c r="H32" s="6">
        <v>2</v>
      </c>
      <c r="I32" s="6">
        <f t="shared" si="3"/>
        <v>2160</v>
      </c>
      <c r="J32" s="6"/>
      <c r="K32" s="6">
        <v>8</v>
      </c>
      <c r="L32" s="6">
        <f t="shared" si="4"/>
        <v>400</v>
      </c>
      <c r="M32" s="16">
        <v>1500</v>
      </c>
      <c r="N32" s="6">
        <f t="shared" si="5"/>
        <v>695</v>
      </c>
      <c r="O32" s="27">
        <f>7*40</f>
        <v>280</v>
      </c>
      <c r="P32" s="6"/>
      <c r="Q32" s="6">
        <f t="shared" si="6"/>
        <v>3535</v>
      </c>
      <c r="R32" s="19">
        <f t="shared" si="0"/>
        <v>441.875</v>
      </c>
    </row>
    <row r="33" spans="1:18" ht="15.75" thickBot="1" x14ac:dyDescent="0.3">
      <c r="A33" s="23" t="s">
        <v>32</v>
      </c>
      <c r="B33" s="10" t="s">
        <v>82</v>
      </c>
      <c r="C33" s="5" t="s">
        <v>39</v>
      </c>
      <c r="D33" s="7">
        <v>7</v>
      </c>
      <c r="E33" s="5">
        <v>9</v>
      </c>
      <c r="F33" s="6">
        <f t="shared" si="1"/>
        <v>72</v>
      </c>
      <c r="G33" s="6"/>
      <c r="H33" s="6">
        <v>0</v>
      </c>
      <c r="I33" s="6">
        <f t="shared" si="3"/>
        <v>0</v>
      </c>
      <c r="J33" s="6">
        <f>700*D33</f>
        <v>4900</v>
      </c>
      <c r="K33" s="6">
        <v>0</v>
      </c>
      <c r="L33" s="6">
        <f t="shared" si="4"/>
        <v>0</v>
      </c>
      <c r="M33" s="6">
        <v>0</v>
      </c>
      <c r="N33" s="6">
        <f t="shared" si="5"/>
        <v>0</v>
      </c>
      <c r="O33" s="6"/>
      <c r="P33" s="6"/>
      <c r="Q33" s="6">
        <f t="shared" si="6"/>
        <v>4900</v>
      </c>
      <c r="R33" s="19">
        <f t="shared" si="0"/>
        <v>700</v>
      </c>
    </row>
    <row r="34" spans="1:18" ht="15.75" thickBot="1" x14ac:dyDescent="0.3">
      <c r="A34" s="2" t="s">
        <v>33</v>
      </c>
      <c r="B34" s="10" t="s">
        <v>83</v>
      </c>
      <c r="C34" s="5" t="s">
        <v>39</v>
      </c>
      <c r="D34" s="7">
        <v>12</v>
      </c>
      <c r="E34" s="5">
        <v>3</v>
      </c>
      <c r="F34" s="6">
        <f t="shared" si="1"/>
        <v>24</v>
      </c>
      <c r="G34" s="6"/>
      <c r="H34" s="6">
        <v>2</v>
      </c>
      <c r="I34" s="6">
        <f t="shared" si="3"/>
        <v>720</v>
      </c>
      <c r="J34" s="6"/>
      <c r="K34" s="6">
        <v>2</v>
      </c>
      <c r="L34" s="6">
        <f t="shared" si="4"/>
        <v>140</v>
      </c>
      <c r="M34" s="6">
        <v>0</v>
      </c>
      <c r="N34" s="6">
        <f t="shared" si="5"/>
        <v>0</v>
      </c>
      <c r="O34" s="6"/>
      <c r="P34" s="6"/>
      <c r="Q34" s="6">
        <f t="shared" si="6"/>
        <v>860</v>
      </c>
      <c r="R34" s="19">
        <f t="shared" si="0"/>
        <v>71.666666666666671</v>
      </c>
    </row>
    <row r="35" spans="1:18" ht="15.75" thickBot="1" x14ac:dyDescent="0.3">
      <c r="A35" s="12" t="s">
        <v>34</v>
      </c>
      <c r="B35" s="10"/>
      <c r="C35" s="5"/>
      <c r="D35" s="8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9"/>
    </row>
    <row r="36" spans="1:18" ht="15.75" thickBot="1" x14ac:dyDescent="0.3">
      <c r="A36" s="24" t="s">
        <v>15</v>
      </c>
      <c r="B36" s="10" t="s">
        <v>85</v>
      </c>
      <c r="C36" s="5" t="s">
        <v>38</v>
      </c>
      <c r="D36" s="7">
        <v>40</v>
      </c>
      <c r="E36" s="5">
        <v>0.25</v>
      </c>
      <c r="F36" s="6">
        <f t="shared" si="1"/>
        <v>2</v>
      </c>
      <c r="G36" s="6">
        <f t="shared" si="2"/>
        <v>800</v>
      </c>
      <c r="H36" s="6">
        <v>1</v>
      </c>
      <c r="I36" s="6">
        <f t="shared" si="3"/>
        <v>30</v>
      </c>
      <c r="J36" s="6"/>
      <c r="K36" s="6">
        <v>1</v>
      </c>
      <c r="L36" s="6">
        <f t="shared" si="4"/>
        <v>205</v>
      </c>
      <c r="M36" s="6">
        <v>0</v>
      </c>
      <c r="N36" s="6">
        <f t="shared" si="5"/>
        <v>0</v>
      </c>
      <c r="O36" s="6"/>
      <c r="P36" s="6"/>
      <c r="Q36" s="6">
        <f t="shared" si="6"/>
        <v>1035</v>
      </c>
      <c r="R36" s="19">
        <f>Q36/D36</f>
        <v>25.875</v>
      </c>
    </row>
    <row r="37" spans="1:18" ht="15.75" thickBot="1" x14ac:dyDescent="0.3">
      <c r="A37" s="24" t="s">
        <v>16</v>
      </c>
      <c r="B37" s="10" t="s">
        <v>86</v>
      </c>
      <c r="C37" s="5" t="s">
        <v>38</v>
      </c>
      <c r="D37" s="7">
        <v>40</v>
      </c>
      <c r="E37" s="5">
        <v>1.5</v>
      </c>
      <c r="F37" s="6">
        <f t="shared" si="1"/>
        <v>12</v>
      </c>
      <c r="G37" s="6">
        <f t="shared" si="2"/>
        <v>4800</v>
      </c>
      <c r="H37" s="6">
        <v>2</v>
      </c>
      <c r="I37" s="6">
        <f t="shared" si="3"/>
        <v>360</v>
      </c>
      <c r="J37" s="6"/>
      <c r="K37" s="6">
        <v>0</v>
      </c>
      <c r="L37" s="6">
        <f t="shared" si="4"/>
        <v>0</v>
      </c>
      <c r="M37" s="6">
        <v>0</v>
      </c>
      <c r="N37" s="6">
        <f t="shared" si="5"/>
        <v>0</v>
      </c>
      <c r="O37" s="6"/>
      <c r="P37" s="6"/>
      <c r="Q37" s="6">
        <f t="shared" si="6"/>
        <v>5160</v>
      </c>
      <c r="R37" s="19">
        <f t="shared" si="0"/>
        <v>129</v>
      </c>
    </row>
    <row r="38" spans="1:18" ht="15.75" thickBot="1" x14ac:dyDescent="0.3">
      <c r="A38" s="2" t="s">
        <v>17</v>
      </c>
      <c r="B38" s="10" t="s">
        <v>87</v>
      </c>
      <c r="C38" s="5" t="s">
        <v>38</v>
      </c>
      <c r="D38" s="7">
        <v>10</v>
      </c>
      <c r="E38" s="5">
        <v>1.5</v>
      </c>
      <c r="F38" s="6">
        <f t="shared" si="1"/>
        <v>12</v>
      </c>
      <c r="G38" s="6">
        <f t="shared" si="2"/>
        <v>1200</v>
      </c>
      <c r="H38" s="6">
        <v>2</v>
      </c>
      <c r="I38" s="6">
        <f t="shared" si="3"/>
        <v>360</v>
      </c>
      <c r="J38" s="6"/>
      <c r="K38" s="6">
        <v>0</v>
      </c>
      <c r="L38" s="6">
        <f t="shared" si="4"/>
        <v>0</v>
      </c>
      <c r="M38" s="6">
        <v>0</v>
      </c>
      <c r="N38" s="6">
        <f t="shared" si="5"/>
        <v>0</v>
      </c>
      <c r="O38" s="6"/>
      <c r="P38" s="6"/>
      <c r="Q38" s="6">
        <f t="shared" si="6"/>
        <v>1560</v>
      </c>
      <c r="R38" s="19">
        <f t="shared" si="0"/>
        <v>156</v>
      </c>
    </row>
    <row r="39" spans="1:18" ht="15.75" thickBot="1" x14ac:dyDescent="0.3">
      <c r="A39" s="2" t="s">
        <v>18</v>
      </c>
      <c r="B39" s="10" t="s">
        <v>73</v>
      </c>
      <c r="C39" s="5" t="s">
        <v>38</v>
      </c>
      <c r="D39" s="7">
        <v>10</v>
      </c>
      <c r="E39" s="5">
        <v>2</v>
      </c>
      <c r="F39" s="6">
        <f t="shared" si="1"/>
        <v>16</v>
      </c>
      <c r="G39" s="6">
        <f t="shared" si="2"/>
        <v>1600</v>
      </c>
      <c r="H39" s="6">
        <v>0</v>
      </c>
      <c r="I39" s="6">
        <f t="shared" si="3"/>
        <v>0</v>
      </c>
      <c r="J39" s="6">
        <f>160*D39</f>
        <v>1600</v>
      </c>
      <c r="K39" s="6">
        <v>0</v>
      </c>
      <c r="L39" s="6">
        <f t="shared" si="4"/>
        <v>0</v>
      </c>
      <c r="M39" s="6">
        <v>0</v>
      </c>
      <c r="N39" s="6">
        <f t="shared" si="5"/>
        <v>0</v>
      </c>
      <c r="O39" s="6"/>
      <c r="P39" s="6"/>
      <c r="Q39" s="6">
        <f t="shared" si="6"/>
        <v>3200</v>
      </c>
      <c r="R39" s="19">
        <f t="shared" si="0"/>
        <v>320</v>
      </c>
    </row>
    <row r="40" spans="1:18" ht="15.75" thickBot="1" x14ac:dyDescent="0.3">
      <c r="A40" s="23" t="s">
        <v>27</v>
      </c>
      <c r="B40" s="10" t="s">
        <v>88</v>
      </c>
      <c r="C40" s="5" t="s">
        <v>39</v>
      </c>
      <c r="D40" s="7">
        <v>11</v>
      </c>
      <c r="E40" s="5">
        <v>4</v>
      </c>
      <c r="F40" s="6">
        <f t="shared" si="1"/>
        <v>32</v>
      </c>
      <c r="G40" s="6"/>
      <c r="H40" s="6">
        <v>3</v>
      </c>
      <c r="I40" s="6">
        <f t="shared" si="3"/>
        <v>1440</v>
      </c>
      <c r="J40" s="6"/>
      <c r="K40" s="6">
        <v>2</v>
      </c>
      <c r="L40" s="6">
        <f t="shared" si="4"/>
        <v>140</v>
      </c>
      <c r="M40" s="6">
        <v>90</v>
      </c>
      <c r="N40" s="6">
        <f t="shared" si="5"/>
        <v>108.7</v>
      </c>
      <c r="O40" s="16">
        <f>15*(H40+D40)*2</f>
        <v>420</v>
      </c>
      <c r="P40" s="6"/>
      <c r="Q40" s="6">
        <f t="shared" si="6"/>
        <v>2108.6999999999998</v>
      </c>
      <c r="R40" s="19">
        <f t="shared" si="0"/>
        <v>191.7</v>
      </c>
    </row>
    <row r="41" spans="1:18" ht="15.75" thickBot="1" x14ac:dyDescent="0.3">
      <c r="A41" s="2" t="s">
        <v>35</v>
      </c>
      <c r="B41" s="10" t="s">
        <v>75</v>
      </c>
      <c r="C41" s="5" t="s">
        <v>38</v>
      </c>
      <c r="D41" s="7">
        <v>10</v>
      </c>
      <c r="E41" s="5">
        <v>5</v>
      </c>
      <c r="F41" s="6">
        <f t="shared" si="1"/>
        <v>40</v>
      </c>
      <c r="G41" s="6">
        <f t="shared" si="2"/>
        <v>4000</v>
      </c>
      <c r="H41" s="6">
        <v>2</v>
      </c>
      <c r="I41" s="6">
        <f t="shared" si="3"/>
        <v>1200</v>
      </c>
      <c r="J41" s="6"/>
      <c r="K41" s="6">
        <v>4</v>
      </c>
      <c r="L41" s="6">
        <f t="shared" si="4"/>
        <v>240</v>
      </c>
      <c r="M41" s="6">
        <v>180</v>
      </c>
      <c r="N41" s="6">
        <f t="shared" si="5"/>
        <v>137.4</v>
      </c>
      <c r="O41" s="6"/>
      <c r="P41" s="6"/>
      <c r="Q41" s="6">
        <f t="shared" si="6"/>
        <v>5577.4</v>
      </c>
      <c r="R41" s="19">
        <f t="shared" si="0"/>
        <v>557.74</v>
      </c>
    </row>
    <row r="42" spans="1:18" ht="17.25" customHeight="1" thickBot="1" x14ac:dyDescent="0.3">
      <c r="A42" s="23" t="s">
        <v>28</v>
      </c>
      <c r="B42" s="25" t="s">
        <v>75</v>
      </c>
      <c r="C42" s="26" t="s">
        <v>39</v>
      </c>
      <c r="D42" s="33">
        <v>10</v>
      </c>
      <c r="E42" s="26">
        <v>5</v>
      </c>
      <c r="F42" s="15">
        <f t="shared" si="1"/>
        <v>40</v>
      </c>
      <c r="G42" s="15"/>
      <c r="H42" s="15">
        <v>2</v>
      </c>
      <c r="I42" s="15">
        <f t="shared" si="3"/>
        <v>1200</v>
      </c>
      <c r="J42" s="15"/>
      <c r="K42" s="15">
        <v>4</v>
      </c>
      <c r="L42" s="15">
        <f t="shared" si="4"/>
        <v>240</v>
      </c>
      <c r="M42" s="15">
        <v>120</v>
      </c>
      <c r="N42" s="15">
        <f t="shared" si="5"/>
        <v>111.6</v>
      </c>
      <c r="O42" s="15"/>
      <c r="P42" s="15"/>
      <c r="Q42" s="15">
        <f t="shared" si="6"/>
        <v>1551.6</v>
      </c>
      <c r="R42" s="28">
        <f t="shared" si="0"/>
        <v>155.16</v>
      </c>
    </row>
    <row r="43" spans="1:18" ht="15.75" thickBot="1" x14ac:dyDescent="0.3">
      <c r="A43" s="21" t="s">
        <v>36</v>
      </c>
      <c r="B43" s="17"/>
      <c r="C43" s="32"/>
      <c r="D43" s="35"/>
      <c r="E43" s="74">
        <f>SUM(E25:E42)</f>
        <v>59.25</v>
      </c>
      <c r="F43" s="74">
        <f t="shared" ref="F43:R43" si="9">SUM(F25:F42)</f>
        <v>474</v>
      </c>
      <c r="G43" s="74">
        <f t="shared" si="9"/>
        <v>12400</v>
      </c>
      <c r="H43" s="74">
        <f t="shared" si="9"/>
        <v>31</v>
      </c>
      <c r="I43" s="74">
        <f t="shared" si="9"/>
        <v>12270</v>
      </c>
      <c r="J43" s="74">
        <f t="shared" si="9"/>
        <v>10100</v>
      </c>
      <c r="K43" s="74">
        <f t="shared" si="9"/>
        <v>31</v>
      </c>
      <c r="L43" s="74">
        <f t="shared" si="9"/>
        <v>2085</v>
      </c>
      <c r="M43" s="74">
        <f t="shared" si="9"/>
        <v>2830</v>
      </c>
      <c r="N43" s="74">
        <f t="shared" si="9"/>
        <v>1886.9</v>
      </c>
      <c r="O43" s="74">
        <f t="shared" si="9"/>
        <v>1240</v>
      </c>
      <c r="P43" s="74">
        <f t="shared" si="9"/>
        <v>0</v>
      </c>
      <c r="Q43" s="74">
        <f t="shared" si="9"/>
        <v>39981.9</v>
      </c>
      <c r="R43" s="74">
        <f t="shared" si="9"/>
        <v>3636.7810606060602</v>
      </c>
    </row>
    <row r="44" spans="1:18" ht="15.75" thickBot="1" x14ac:dyDescent="0.3">
      <c r="A44" s="2" t="s">
        <v>22</v>
      </c>
      <c r="B44" s="29" t="s">
        <v>89</v>
      </c>
      <c r="C44" s="30" t="s">
        <v>39</v>
      </c>
      <c r="D44" s="34">
        <v>11</v>
      </c>
      <c r="E44" s="30">
        <v>3</v>
      </c>
      <c r="F44" s="16">
        <f t="shared" si="1"/>
        <v>24</v>
      </c>
      <c r="G44" s="16"/>
      <c r="H44" s="16">
        <v>3</v>
      </c>
      <c r="I44" s="16">
        <f t="shared" si="3"/>
        <v>1080</v>
      </c>
      <c r="J44" s="16"/>
      <c r="K44" s="16">
        <v>2</v>
      </c>
      <c r="L44" s="16">
        <f t="shared" si="4"/>
        <v>140</v>
      </c>
      <c r="M44" s="16">
        <v>90</v>
      </c>
      <c r="N44" s="16">
        <f t="shared" si="5"/>
        <v>108.7</v>
      </c>
      <c r="O44" s="16">
        <f>15*(H44+D44)*2</f>
        <v>420</v>
      </c>
      <c r="P44" s="16"/>
      <c r="Q44" s="16">
        <f t="shared" si="6"/>
        <v>1748.7</v>
      </c>
      <c r="R44" s="31">
        <f t="shared" si="0"/>
        <v>158.97272727272727</v>
      </c>
    </row>
    <row r="45" spans="1:18" ht="15.75" thickBot="1" x14ac:dyDescent="0.3">
      <c r="A45" s="2" t="s">
        <v>23</v>
      </c>
      <c r="B45" s="10" t="s">
        <v>91</v>
      </c>
      <c r="C45" s="5" t="s">
        <v>39</v>
      </c>
      <c r="D45" s="7">
        <v>12</v>
      </c>
      <c r="E45" s="5">
        <v>3</v>
      </c>
      <c r="F45" s="6">
        <f t="shared" si="1"/>
        <v>24</v>
      </c>
      <c r="G45" s="6"/>
      <c r="H45" s="6">
        <v>3</v>
      </c>
      <c r="I45" s="6">
        <f t="shared" si="3"/>
        <v>1080</v>
      </c>
      <c r="J45" s="6"/>
      <c r="K45" s="6">
        <v>2</v>
      </c>
      <c r="L45" s="6">
        <f t="shared" si="4"/>
        <v>150</v>
      </c>
      <c r="M45" s="6">
        <v>90</v>
      </c>
      <c r="N45" s="6">
        <f t="shared" si="5"/>
        <v>113.7</v>
      </c>
      <c r="O45" s="6"/>
      <c r="P45" s="6"/>
      <c r="Q45" s="6">
        <f t="shared" si="6"/>
        <v>1343.7</v>
      </c>
      <c r="R45" s="19">
        <f t="shared" si="0"/>
        <v>111.97500000000001</v>
      </c>
    </row>
    <row r="46" spans="1:18" ht="15.75" thickBot="1" x14ac:dyDescent="0.3">
      <c r="A46" s="23" t="s">
        <v>30</v>
      </c>
      <c r="B46" s="10" t="s">
        <v>92</v>
      </c>
      <c r="C46" s="5" t="s">
        <v>39</v>
      </c>
      <c r="D46" s="7">
        <v>12</v>
      </c>
      <c r="E46" s="5">
        <v>2</v>
      </c>
      <c r="F46" s="6">
        <f t="shared" si="1"/>
        <v>16</v>
      </c>
      <c r="G46" s="6"/>
      <c r="H46" s="6">
        <v>2</v>
      </c>
      <c r="I46" s="6">
        <f t="shared" si="3"/>
        <v>480</v>
      </c>
      <c r="J46" s="6"/>
      <c r="K46" s="6">
        <v>0</v>
      </c>
      <c r="L46" s="6">
        <f t="shared" si="4"/>
        <v>0</v>
      </c>
      <c r="M46" s="6">
        <v>120</v>
      </c>
      <c r="N46" s="6">
        <f t="shared" si="5"/>
        <v>121.6</v>
      </c>
      <c r="O46" s="6"/>
      <c r="P46" s="6"/>
      <c r="Q46" s="6">
        <f t="shared" si="6"/>
        <v>601.6</v>
      </c>
      <c r="R46" s="19">
        <f t="shared" si="0"/>
        <v>50.133333333333333</v>
      </c>
    </row>
    <row r="47" spans="1:18" ht="15.75" thickBot="1" x14ac:dyDescent="0.3">
      <c r="A47" s="2" t="s">
        <v>24</v>
      </c>
      <c r="B47" s="10" t="s">
        <v>92</v>
      </c>
      <c r="C47" s="5" t="s">
        <v>39</v>
      </c>
      <c r="D47" s="7">
        <v>12</v>
      </c>
      <c r="E47" s="5">
        <v>3</v>
      </c>
      <c r="F47" s="6">
        <f t="shared" si="1"/>
        <v>24</v>
      </c>
      <c r="G47" s="6"/>
      <c r="H47" s="6">
        <v>0</v>
      </c>
      <c r="I47" s="6">
        <f t="shared" si="3"/>
        <v>0</v>
      </c>
      <c r="J47" s="6">
        <f>300*D47</f>
        <v>3600</v>
      </c>
      <c r="K47" s="6">
        <v>0</v>
      </c>
      <c r="L47" s="6">
        <f t="shared" si="4"/>
        <v>0</v>
      </c>
      <c r="M47" s="6">
        <v>0</v>
      </c>
      <c r="N47" s="6">
        <f t="shared" si="5"/>
        <v>0</v>
      </c>
      <c r="O47" s="6"/>
      <c r="P47" s="6"/>
      <c r="Q47" s="6">
        <f t="shared" si="6"/>
        <v>3600</v>
      </c>
      <c r="R47" s="19">
        <f t="shared" si="0"/>
        <v>300</v>
      </c>
    </row>
    <row r="48" spans="1:18" ht="15.75" thickBot="1" x14ac:dyDescent="0.3">
      <c r="A48" s="2" t="s">
        <v>25</v>
      </c>
      <c r="B48" s="10" t="s">
        <v>93</v>
      </c>
      <c r="C48" s="5" t="s">
        <v>39</v>
      </c>
      <c r="D48" s="7">
        <v>12</v>
      </c>
      <c r="E48" s="5">
        <v>3</v>
      </c>
      <c r="F48" s="6">
        <f t="shared" si="1"/>
        <v>24</v>
      </c>
      <c r="G48" s="6"/>
      <c r="H48" s="6">
        <v>2</v>
      </c>
      <c r="I48" s="6">
        <f t="shared" si="3"/>
        <v>720</v>
      </c>
      <c r="J48" s="6"/>
      <c r="K48" s="6">
        <v>2</v>
      </c>
      <c r="L48" s="6">
        <f t="shared" si="4"/>
        <v>140</v>
      </c>
      <c r="M48" s="6">
        <v>120</v>
      </c>
      <c r="N48" s="6">
        <f t="shared" si="5"/>
        <v>121.6</v>
      </c>
      <c r="O48" s="6"/>
      <c r="P48" s="6"/>
      <c r="Q48" s="6">
        <f t="shared" si="6"/>
        <v>981.6</v>
      </c>
      <c r="R48" s="19">
        <f t="shared" si="0"/>
        <v>81.8</v>
      </c>
    </row>
    <row r="49" spans="1:18" ht="15.75" thickBot="1" x14ac:dyDescent="0.3">
      <c r="A49" s="23" t="s">
        <v>31</v>
      </c>
      <c r="B49" s="10" t="s">
        <v>93</v>
      </c>
      <c r="C49" s="5" t="s">
        <v>39</v>
      </c>
      <c r="D49" s="7">
        <v>12</v>
      </c>
      <c r="E49" s="5">
        <v>3</v>
      </c>
      <c r="F49" s="6">
        <f t="shared" si="1"/>
        <v>24</v>
      </c>
      <c r="G49" s="6"/>
      <c r="H49" s="6">
        <v>2</v>
      </c>
      <c r="I49" s="6">
        <f t="shared" si="3"/>
        <v>720</v>
      </c>
      <c r="J49" s="6"/>
      <c r="K49" s="6">
        <v>2</v>
      </c>
      <c r="L49" s="6">
        <f t="shared" si="4"/>
        <v>140</v>
      </c>
      <c r="M49" s="6">
        <v>400</v>
      </c>
      <c r="N49" s="6">
        <f t="shared" si="5"/>
        <v>242</v>
      </c>
      <c r="O49" s="6">
        <v>80</v>
      </c>
      <c r="P49" s="6"/>
      <c r="Q49" s="6">
        <f t="shared" si="6"/>
        <v>1182</v>
      </c>
      <c r="R49" s="19">
        <f t="shared" si="0"/>
        <v>98.5</v>
      </c>
    </row>
    <row r="50" spans="1:18" ht="15.75" thickBot="1" x14ac:dyDescent="0.3">
      <c r="A50" s="23" t="s">
        <v>81</v>
      </c>
      <c r="B50" s="10" t="s">
        <v>94</v>
      </c>
      <c r="C50" s="5" t="s">
        <v>39</v>
      </c>
      <c r="D50" s="7">
        <v>12</v>
      </c>
      <c r="E50" s="5">
        <v>2</v>
      </c>
      <c r="F50" s="6">
        <f t="shared" si="1"/>
        <v>16</v>
      </c>
      <c r="G50" s="6"/>
      <c r="H50" s="6">
        <v>3</v>
      </c>
      <c r="I50" s="6">
        <f t="shared" si="3"/>
        <v>720</v>
      </c>
      <c r="J50" s="6"/>
      <c r="K50" s="6">
        <v>2</v>
      </c>
      <c r="L50" s="6">
        <f t="shared" si="4"/>
        <v>150</v>
      </c>
      <c r="M50" s="6">
        <v>120</v>
      </c>
      <c r="N50" s="6">
        <f t="shared" si="5"/>
        <v>126.6</v>
      </c>
      <c r="O50" s="6">
        <v>40</v>
      </c>
      <c r="P50" s="6"/>
      <c r="Q50" s="6">
        <f t="shared" si="6"/>
        <v>1036.5999999999999</v>
      </c>
      <c r="R50" s="19">
        <f t="shared" si="0"/>
        <v>86.383333333333326</v>
      </c>
    </row>
    <row r="51" spans="1:18" ht="15.75" thickBot="1" x14ac:dyDescent="0.3">
      <c r="A51" s="22" t="s">
        <v>67</v>
      </c>
      <c r="B51" s="10" t="s">
        <v>82</v>
      </c>
      <c r="C51" s="5" t="s">
        <v>39</v>
      </c>
      <c r="D51" s="8">
        <v>8</v>
      </c>
      <c r="E51" s="5">
        <v>9</v>
      </c>
      <c r="F51" s="6">
        <f t="shared" si="1"/>
        <v>72</v>
      </c>
      <c r="G51" s="6"/>
      <c r="H51" s="6">
        <v>2</v>
      </c>
      <c r="I51" s="6">
        <f t="shared" si="3"/>
        <v>2160</v>
      </c>
      <c r="J51" s="6"/>
      <c r="K51" s="6">
        <v>8</v>
      </c>
      <c r="L51" s="6">
        <f t="shared" si="4"/>
        <v>400</v>
      </c>
      <c r="M51" s="6">
        <v>1500</v>
      </c>
      <c r="N51" s="6">
        <f t="shared" si="5"/>
        <v>695</v>
      </c>
      <c r="O51" s="15">
        <f>7*40</f>
        <v>280</v>
      </c>
      <c r="P51" s="6"/>
      <c r="Q51" s="6">
        <f t="shared" si="6"/>
        <v>3535</v>
      </c>
      <c r="R51" s="19">
        <f t="shared" si="0"/>
        <v>441.875</v>
      </c>
    </row>
    <row r="52" spans="1:18" ht="15.75" thickBot="1" x14ac:dyDescent="0.3">
      <c r="A52" s="23" t="s">
        <v>32</v>
      </c>
      <c r="B52" s="10" t="s">
        <v>82</v>
      </c>
      <c r="C52" s="5" t="s">
        <v>39</v>
      </c>
      <c r="D52" s="7">
        <v>7</v>
      </c>
      <c r="E52" s="5">
        <v>9</v>
      </c>
      <c r="F52" s="6">
        <f t="shared" si="1"/>
        <v>72</v>
      </c>
      <c r="G52" s="6"/>
      <c r="H52" s="6">
        <v>0</v>
      </c>
      <c r="I52" s="6">
        <f t="shared" si="3"/>
        <v>0</v>
      </c>
      <c r="J52" s="6">
        <f>700*D52</f>
        <v>4900</v>
      </c>
      <c r="K52" s="6">
        <v>0</v>
      </c>
      <c r="L52" s="6">
        <f t="shared" si="4"/>
        <v>0</v>
      </c>
      <c r="M52" s="6">
        <v>0</v>
      </c>
      <c r="N52" s="6">
        <f t="shared" si="5"/>
        <v>0</v>
      </c>
      <c r="O52" s="6"/>
      <c r="P52" s="6"/>
      <c r="Q52" s="6">
        <f t="shared" si="6"/>
        <v>4900</v>
      </c>
      <c r="R52" s="19">
        <f t="shared" si="0"/>
        <v>700</v>
      </c>
    </row>
    <row r="53" spans="1:18" ht="15.75" thickBot="1" x14ac:dyDescent="0.3">
      <c r="A53" s="2" t="s">
        <v>37</v>
      </c>
      <c r="B53" s="10" t="s">
        <v>95</v>
      </c>
      <c r="C53" s="5" t="s">
        <v>39</v>
      </c>
      <c r="D53" s="7">
        <v>12</v>
      </c>
      <c r="E53" s="5">
        <v>3</v>
      </c>
      <c r="F53" s="6">
        <f t="shared" si="1"/>
        <v>24</v>
      </c>
      <c r="G53" s="6"/>
      <c r="H53" s="6">
        <v>2</v>
      </c>
      <c r="I53" s="6">
        <f t="shared" si="3"/>
        <v>720</v>
      </c>
      <c r="J53" s="6"/>
      <c r="K53" s="6">
        <v>2</v>
      </c>
      <c r="L53" s="6">
        <f t="shared" si="4"/>
        <v>140</v>
      </c>
      <c r="M53" s="6">
        <v>0</v>
      </c>
      <c r="N53" s="6">
        <f t="shared" si="5"/>
        <v>0</v>
      </c>
      <c r="O53" s="6"/>
      <c r="P53" s="6"/>
      <c r="Q53" s="6">
        <f t="shared" si="6"/>
        <v>860</v>
      </c>
      <c r="R53" s="19">
        <f t="shared" si="0"/>
        <v>71.666666666666671</v>
      </c>
    </row>
    <row r="54" spans="1:18" ht="15.75" thickBot="1" x14ac:dyDescent="0.3">
      <c r="A54" s="73" t="s">
        <v>98</v>
      </c>
      <c r="B54" s="10"/>
      <c r="C54" s="5"/>
      <c r="D54" s="7"/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9"/>
    </row>
    <row r="55" spans="1:18" ht="15.75" thickBot="1" x14ac:dyDescent="0.3">
      <c r="A55" s="79" t="s">
        <v>15</v>
      </c>
      <c r="B55" s="10" t="s">
        <v>70</v>
      </c>
      <c r="C55" s="5" t="s">
        <v>38</v>
      </c>
      <c r="D55" s="7">
        <v>40</v>
      </c>
      <c r="E55" s="5">
        <v>0.25</v>
      </c>
      <c r="F55" s="6">
        <f t="shared" ref="F55:F61" si="10">E55*8</f>
        <v>2</v>
      </c>
      <c r="G55" s="6">
        <f t="shared" ref="G55:G58" si="11">10*F55*D55</f>
        <v>800</v>
      </c>
      <c r="H55" s="6">
        <v>1</v>
      </c>
      <c r="I55" s="6">
        <f t="shared" ref="I55:I61" si="12">120*H55*E55</f>
        <v>30</v>
      </c>
      <c r="J55" s="6"/>
      <c r="K55" s="6">
        <v>1</v>
      </c>
      <c r="L55" s="6">
        <f t="shared" ref="L55:L61" si="13">5*K55*(H55+D55)</f>
        <v>205</v>
      </c>
      <c r="M55" s="6">
        <v>0</v>
      </c>
      <c r="N55" s="6">
        <f t="shared" ref="N55:N61" si="14">IF(M55&gt;1, M55*0.43+(D55+H55)*5, 0)</f>
        <v>0</v>
      </c>
      <c r="O55" s="6"/>
      <c r="P55" s="6"/>
      <c r="Q55" s="6">
        <f t="shared" ref="Q55:Q61" si="15">O55+N55+L55+J55+I55+G55+P55</f>
        <v>1035</v>
      </c>
      <c r="R55" s="19">
        <f t="shared" ref="R55:R61" si="16">Q55/D55</f>
        <v>25.875</v>
      </c>
    </row>
    <row r="56" spans="1:18" ht="15.75" thickBot="1" x14ac:dyDescent="0.3">
      <c r="A56" s="79" t="s">
        <v>16</v>
      </c>
      <c r="B56" s="10" t="s">
        <v>71</v>
      </c>
      <c r="C56" s="5" t="s">
        <v>38</v>
      </c>
      <c r="D56" s="7">
        <v>40</v>
      </c>
      <c r="E56" s="5">
        <v>1.5</v>
      </c>
      <c r="F56" s="6">
        <f t="shared" si="10"/>
        <v>12</v>
      </c>
      <c r="G56" s="6">
        <f t="shared" si="11"/>
        <v>4800</v>
      </c>
      <c r="H56" s="6">
        <v>2</v>
      </c>
      <c r="I56" s="6">
        <f t="shared" si="12"/>
        <v>360</v>
      </c>
      <c r="J56" s="6"/>
      <c r="K56" s="6">
        <v>0</v>
      </c>
      <c r="L56" s="6">
        <f t="shared" si="13"/>
        <v>0</v>
      </c>
      <c r="M56" s="6">
        <v>0</v>
      </c>
      <c r="N56" s="6">
        <f t="shared" si="14"/>
        <v>0</v>
      </c>
      <c r="O56" s="6"/>
      <c r="P56" s="6"/>
      <c r="Q56" s="6">
        <f t="shared" si="15"/>
        <v>5160</v>
      </c>
      <c r="R56" s="19">
        <f t="shared" si="16"/>
        <v>129</v>
      </c>
    </row>
    <row r="57" spans="1:18" ht="15.75" thickBot="1" x14ac:dyDescent="0.3">
      <c r="A57" s="2" t="s">
        <v>17</v>
      </c>
      <c r="B57" s="10" t="s">
        <v>72</v>
      </c>
      <c r="C57" s="5" t="s">
        <v>38</v>
      </c>
      <c r="D57" s="7">
        <v>10</v>
      </c>
      <c r="E57" s="5">
        <v>1.5</v>
      </c>
      <c r="F57" s="6">
        <f t="shared" si="10"/>
        <v>12</v>
      </c>
      <c r="G57" s="6">
        <f t="shared" si="11"/>
        <v>1200</v>
      </c>
      <c r="H57" s="6">
        <v>2</v>
      </c>
      <c r="I57" s="6">
        <f t="shared" si="12"/>
        <v>360</v>
      </c>
      <c r="J57" s="6"/>
      <c r="K57" s="6">
        <v>0</v>
      </c>
      <c r="L57" s="6">
        <f t="shared" si="13"/>
        <v>0</v>
      </c>
      <c r="M57" s="6">
        <v>0</v>
      </c>
      <c r="N57" s="6">
        <f t="shared" si="14"/>
        <v>0</v>
      </c>
      <c r="O57" s="6"/>
      <c r="P57" s="6"/>
      <c r="Q57" s="6">
        <f t="shared" si="15"/>
        <v>1560</v>
      </c>
      <c r="R57" s="19">
        <f t="shared" si="16"/>
        <v>156</v>
      </c>
    </row>
    <row r="58" spans="1:18" ht="15.75" thickBot="1" x14ac:dyDescent="0.3">
      <c r="A58" s="2" t="s">
        <v>18</v>
      </c>
      <c r="B58" s="10" t="s">
        <v>73</v>
      </c>
      <c r="C58" s="5" t="s">
        <v>38</v>
      </c>
      <c r="D58" s="7">
        <v>10</v>
      </c>
      <c r="E58" s="5">
        <v>2</v>
      </c>
      <c r="F58" s="6">
        <f t="shared" si="10"/>
        <v>16</v>
      </c>
      <c r="G58" s="6">
        <f t="shared" si="11"/>
        <v>1600</v>
      </c>
      <c r="H58" s="6">
        <v>0</v>
      </c>
      <c r="I58" s="6">
        <f t="shared" si="12"/>
        <v>0</v>
      </c>
      <c r="J58" s="6">
        <f>160*D58</f>
        <v>1600</v>
      </c>
      <c r="K58" s="6">
        <v>0</v>
      </c>
      <c r="L58" s="6">
        <f t="shared" si="13"/>
        <v>0</v>
      </c>
      <c r="M58" s="6">
        <v>0</v>
      </c>
      <c r="N58" s="6">
        <f t="shared" si="14"/>
        <v>0</v>
      </c>
      <c r="O58" s="15"/>
      <c r="P58" s="6"/>
      <c r="Q58" s="6">
        <f t="shared" si="15"/>
        <v>3200</v>
      </c>
      <c r="R58" s="19">
        <f t="shared" si="16"/>
        <v>320</v>
      </c>
    </row>
    <row r="59" spans="1:18" ht="15.75" thickBot="1" x14ac:dyDescent="0.3">
      <c r="A59" s="23" t="s">
        <v>27</v>
      </c>
      <c r="B59" s="10" t="s">
        <v>74</v>
      </c>
      <c r="C59" s="5" t="s">
        <v>39</v>
      </c>
      <c r="D59" s="7">
        <v>11</v>
      </c>
      <c r="E59" s="5">
        <v>4</v>
      </c>
      <c r="F59" s="6">
        <f t="shared" si="10"/>
        <v>32</v>
      </c>
      <c r="G59" s="6"/>
      <c r="H59" s="6">
        <v>3</v>
      </c>
      <c r="I59" s="6">
        <f t="shared" si="12"/>
        <v>1440</v>
      </c>
      <c r="J59" s="6"/>
      <c r="K59" s="6">
        <v>2</v>
      </c>
      <c r="L59" s="6">
        <f t="shared" si="13"/>
        <v>140</v>
      </c>
      <c r="M59" s="6">
        <v>90</v>
      </c>
      <c r="N59" s="14">
        <f t="shared" si="14"/>
        <v>108.7</v>
      </c>
      <c r="O59" s="16">
        <f>15*(H59+D59)*2</f>
        <v>420</v>
      </c>
      <c r="P59" s="10"/>
      <c r="Q59" s="6">
        <f t="shared" si="15"/>
        <v>2108.6999999999998</v>
      </c>
      <c r="R59" s="19">
        <f t="shared" si="16"/>
        <v>191.7</v>
      </c>
    </row>
    <row r="60" spans="1:18" ht="15.75" thickBot="1" x14ac:dyDescent="0.3">
      <c r="A60" s="2" t="s">
        <v>20</v>
      </c>
      <c r="B60" s="10" t="s">
        <v>75</v>
      </c>
      <c r="C60" s="5" t="s">
        <v>38</v>
      </c>
      <c r="D60" s="7">
        <v>10</v>
      </c>
      <c r="E60" s="5">
        <v>5</v>
      </c>
      <c r="F60" s="6">
        <f t="shared" si="10"/>
        <v>40</v>
      </c>
      <c r="G60" s="6">
        <f t="shared" ref="G60" si="17">10*F60*D60</f>
        <v>4000</v>
      </c>
      <c r="H60" s="6">
        <v>2</v>
      </c>
      <c r="I60" s="6">
        <f t="shared" si="12"/>
        <v>1200</v>
      </c>
      <c r="J60" s="6"/>
      <c r="K60" s="6">
        <v>4</v>
      </c>
      <c r="L60" s="6">
        <f t="shared" si="13"/>
        <v>240</v>
      </c>
      <c r="M60" s="6">
        <v>180</v>
      </c>
      <c r="N60" s="6">
        <f t="shared" si="14"/>
        <v>137.4</v>
      </c>
      <c r="O60" s="16"/>
      <c r="P60" s="6"/>
      <c r="Q60" s="6">
        <f t="shared" si="15"/>
        <v>5577.4</v>
      </c>
      <c r="R60" s="19">
        <f t="shared" si="16"/>
        <v>557.74</v>
      </c>
    </row>
    <row r="61" spans="1:18" ht="15.75" thickBot="1" x14ac:dyDescent="0.3">
      <c r="A61" s="23" t="s">
        <v>28</v>
      </c>
      <c r="B61" s="67" t="s">
        <v>75</v>
      </c>
      <c r="C61" s="68" t="s">
        <v>39</v>
      </c>
      <c r="D61" s="69">
        <v>10</v>
      </c>
      <c r="E61" s="68">
        <v>5</v>
      </c>
      <c r="F61" s="70">
        <f t="shared" si="10"/>
        <v>40</v>
      </c>
      <c r="G61" s="70"/>
      <c r="H61" s="70">
        <v>2</v>
      </c>
      <c r="I61" s="70">
        <f t="shared" si="12"/>
        <v>1200</v>
      </c>
      <c r="J61" s="70"/>
      <c r="K61" s="70">
        <v>4</v>
      </c>
      <c r="L61" s="70">
        <f t="shared" si="13"/>
        <v>240</v>
      </c>
      <c r="M61" s="70">
        <v>120</v>
      </c>
      <c r="N61" s="70">
        <f t="shared" si="14"/>
        <v>111.6</v>
      </c>
      <c r="O61" s="70"/>
      <c r="P61" s="70"/>
      <c r="Q61" s="70">
        <f t="shared" si="15"/>
        <v>1551.6</v>
      </c>
      <c r="R61" s="71">
        <f t="shared" si="16"/>
        <v>155.16</v>
      </c>
    </row>
    <row r="62" spans="1:18" ht="15.75" thickBot="1" x14ac:dyDescent="0.3">
      <c r="A62" s="21" t="s">
        <v>97</v>
      </c>
      <c r="B62" s="17"/>
      <c r="C62" s="32"/>
      <c r="D62" s="35"/>
      <c r="E62" s="74">
        <f t="shared" ref="E62:O62" si="18">SUM(E44:E61)</f>
        <v>59.25</v>
      </c>
      <c r="F62" s="74">
        <f t="shared" si="18"/>
        <v>474</v>
      </c>
      <c r="G62" s="74">
        <f t="shared" si="18"/>
        <v>12400</v>
      </c>
      <c r="H62" s="74">
        <f t="shared" si="18"/>
        <v>31</v>
      </c>
      <c r="I62" s="74">
        <f t="shared" si="18"/>
        <v>12270</v>
      </c>
      <c r="J62" s="74">
        <f t="shared" si="18"/>
        <v>10100</v>
      </c>
      <c r="K62" s="74">
        <f t="shared" si="18"/>
        <v>31</v>
      </c>
      <c r="L62" s="74">
        <f t="shared" si="18"/>
        <v>2085</v>
      </c>
      <c r="M62" s="74">
        <f t="shared" si="18"/>
        <v>2830</v>
      </c>
      <c r="N62" s="74">
        <f t="shared" si="18"/>
        <v>1886.9</v>
      </c>
      <c r="O62" s="74">
        <f t="shared" si="18"/>
        <v>1240</v>
      </c>
      <c r="P62" s="74">
        <f>SUM(P43:P61)</f>
        <v>0</v>
      </c>
      <c r="Q62" s="74">
        <f>SUM(Q44:Q61)</f>
        <v>39981.9</v>
      </c>
      <c r="R62" s="72">
        <f>SUM(R44:R61)</f>
        <v>3636.7810606060602</v>
      </c>
    </row>
  </sheetData>
  <conditionalFormatting sqref="B2:R2 C3:R3 B4:R54">
    <cfRule type="expression" dxfId="3" priority="4">
      <formula>MOD(ROW(),2)=1</formula>
    </cfRule>
  </conditionalFormatting>
  <conditionalFormatting sqref="B55:R58 B60:R61 B59:N59 P59:R59">
    <cfRule type="expression" dxfId="2" priority="3">
      <formula>MOD(ROW(),2)=1</formula>
    </cfRule>
  </conditionalFormatting>
  <conditionalFormatting sqref="B62:R62">
    <cfRule type="expression" dxfId="1" priority="2">
      <formula>MOD(ROW(),2)=1</formula>
    </cfRule>
  </conditionalFormatting>
  <conditionalFormatting sqref="O59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opLeftCell="C7" workbookViewId="0">
      <selection activeCell="B31" sqref="B31"/>
    </sheetView>
  </sheetViews>
  <sheetFormatPr defaultRowHeight="15" x14ac:dyDescent="0.25"/>
  <cols>
    <col min="2" max="2" width="24.42578125" bestFit="1" customWidth="1"/>
    <col min="3" max="3" width="11.5703125" bestFit="1" customWidth="1"/>
    <col min="5" max="5" width="24.42578125" bestFit="1" customWidth="1"/>
    <col min="6" max="6" width="16.140625" customWidth="1"/>
    <col min="7" max="7" width="11.85546875" customWidth="1"/>
    <col min="8" max="8" width="24.42578125" bestFit="1" customWidth="1"/>
    <col min="9" max="9" width="11.5703125" bestFit="1" customWidth="1"/>
    <col min="10" max="10" width="18.5703125" customWidth="1"/>
    <col min="11" max="11" width="11.5703125" bestFit="1" customWidth="1"/>
    <col min="12" max="12" width="24.42578125" bestFit="1" customWidth="1"/>
    <col min="13" max="13" width="12.5703125" bestFit="1" customWidth="1"/>
  </cols>
  <sheetData>
    <row r="2" spans="2:9" ht="15.75" thickBot="1" x14ac:dyDescent="0.3"/>
    <row r="3" spans="2:9" x14ac:dyDescent="0.25">
      <c r="B3" s="89" t="s">
        <v>42</v>
      </c>
      <c r="C3" s="90"/>
      <c r="D3" s="3"/>
      <c r="E3" s="93" t="s">
        <v>42</v>
      </c>
      <c r="F3" s="94"/>
      <c r="H3" s="85" t="s">
        <v>42</v>
      </c>
      <c r="I3" s="86"/>
    </row>
    <row r="4" spans="2:9" ht="15.75" thickBot="1" x14ac:dyDescent="0.3">
      <c r="B4" s="91" t="s">
        <v>43</v>
      </c>
      <c r="C4" s="92"/>
      <c r="D4" s="3"/>
      <c r="E4" s="95" t="s">
        <v>51</v>
      </c>
      <c r="F4" s="96"/>
      <c r="H4" s="87" t="s">
        <v>52</v>
      </c>
      <c r="I4" s="88"/>
    </row>
    <row r="5" spans="2:9" x14ac:dyDescent="0.25">
      <c r="B5" s="36" t="s">
        <v>1</v>
      </c>
      <c r="C5" s="37">
        <f>SUM('Master Sheet'!E2:E7,'Master Sheet'!E9:E15)</f>
        <v>41.25</v>
      </c>
      <c r="D5" s="3"/>
      <c r="E5" s="48" t="s">
        <v>1</v>
      </c>
      <c r="F5" s="49">
        <f>SUM('Master Sheet'!E17:E23,'Master Sheet'!E25:E34)</f>
        <v>59.25</v>
      </c>
      <c r="H5" s="55" t="s">
        <v>1</v>
      </c>
      <c r="I5" s="56">
        <f>SUM('Master Sheet'!E36:E42,'Master Sheet'!E44:E53)</f>
        <v>59.25</v>
      </c>
    </row>
    <row r="6" spans="2:9" ht="30" x14ac:dyDescent="0.25">
      <c r="B6" s="38" t="s">
        <v>44</v>
      </c>
      <c r="C6" s="39">
        <f>SUM('Master Sheet'!G2:G6)</f>
        <v>12400</v>
      </c>
      <c r="D6" s="3"/>
      <c r="E6" s="50" t="s">
        <v>44</v>
      </c>
      <c r="F6" s="51">
        <f>SUM('Master Sheet'!G17:G23,'Master Sheet'!G25:G34)</f>
        <v>12400</v>
      </c>
      <c r="H6" s="57" t="s">
        <v>44</v>
      </c>
      <c r="I6" s="58">
        <f>SUM('Master Sheet'!G36:G42,'Master Sheet'!G44:G53)</f>
        <v>12400</v>
      </c>
    </row>
    <row r="7" spans="2:9" ht="30" x14ac:dyDescent="0.25">
      <c r="B7" s="38" t="s">
        <v>45</v>
      </c>
      <c r="C7" s="39">
        <f>SUM('Master Sheet'!J5,'Master Sheet'!J11)</f>
        <v>5200</v>
      </c>
      <c r="D7" s="3"/>
      <c r="E7" s="50" t="s">
        <v>45</v>
      </c>
      <c r="F7" s="51">
        <f>SUM('Master Sheet'!J20,'Master Sheet'!J27,'Master Sheet'!J33)</f>
        <v>10100</v>
      </c>
      <c r="H7" s="57" t="s">
        <v>45</v>
      </c>
      <c r="I7" s="58">
        <f>SUM('Master Sheet'!J39,'Master Sheet'!J47,'Master Sheet'!J52)</f>
        <v>10100</v>
      </c>
    </row>
    <row r="8" spans="2:9" x14ac:dyDescent="0.25">
      <c r="B8" s="40" t="s">
        <v>46</v>
      </c>
      <c r="C8" s="39">
        <f>SUM('Master Sheet'!L2:L7,'Master Sheet'!L9:L15)</f>
        <v>1655</v>
      </c>
      <c r="D8" s="3"/>
      <c r="E8" s="52" t="s">
        <v>46</v>
      </c>
      <c r="F8" s="51">
        <f>SUM('Master Sheet'!L17:L23,'Master Sheet'!L25:L34)</f>
        <v>2085</v>
      </c>
      <c r="H8" s="59" t="s">
        <v>46</v>
      </c>
      <c r="I8" s="58">
        <f>SUM('Master Sheet'!L36:L42,'Master Sheet'!L44:L53)</f>
        <v>2085</v>
      </c>
    </row>
    <row r="9" spans="2:9" x14ac:dyDescent="0.25">
      <c r="B9" s="40" t="s">
        <v>47</v>
      </c>
      <c r="C9" s="39">
        <f>SUM('Master Sheet'!I2:I7,'Master Sheet'!I9:I15)</f>
        <v>9390</v>
      </c>
      <c r="D9" s="3"/>
      <c r="E9" s="52" t="s">
        <v>47</v>
      </c>
      <c r="F9" s="51">
        <f>SUM('Master Sheet'!I17:I23,'Master Sheet'!I25:I34)</f>
        <v>12270</v>
      </c>
      <c r="H9" s="59" t="s">
        <v>47</v>
      </c>
      <c r="I9" s="58">
        <f>SUM('Master Sheet'!I36:I42,'Master Sheet'!I44:I53)</f>
        <v>12270</v>
      </c>
    </row>
    <row r="10" spans="2:9" x14ac:dyDescent="0.25">
      <c r="B10" s="40" t="s">
        <v>48</v>
      </c>
      <c r="C10" s="41">
        <f>SUM('Master Sheet'!N2:N7,'Master Sheet'!N9:N15)</f>
        <v>1396.7</v>
      </c>
      <c r="D10" s="3"/>
      <c r="E10" s="52" t="s">
        <v>48</v>
      </c>
      <c r="F10" s="53">
        <f>SUM('Master Sheet'!N17:N23,'Master Sheet'!N25:N34)</f>
        <v>1886.9</v>
      </c>
      <c r="H10" s="59" t="s">
        <v>48</v>
      </c>
      <c r="I10" s="60">
        <f>SUM('Master Sheet'!N36:N42,'Master Sheet'!N44:N53)</f>
        <v>1886.9</v>
      </c>
    </row>
    <row r="11" spans="2:9" x14ac:dyDescent="0.25">
      <c r="B11" s="40" t="s">
        <v>49</v>
      </c>
      <c r="C11" s="39">
        <f>SUM('Master Sheet'!Q2:Q7,'Master Sheet'!Q9:Q15)</f>
        <v>30741.7</v>
      </c>
      <c r="D11" s="3"/>
      <c r="E11" s="52" t="s">
        <v>49</v>
      </c>
      <c r="F11" s="51">
        <f>SUM('Master Sheet'!Q17:Q23,'Master Sheet'!Q25:Q34)</f>
        <v>39981.899999999994</v>
      </c>
      <c r="H11" s="59" t="s">
        <v>49</v>
      </c>
      <c r="I11" s="58">
        <f>SUM('Master Sheet'!Q36:Q42,'Master Sheet'!Q44:Q53)</f>
        <v>39981.899999999994</v>
      </c>
    </row>
    <row r="12" spans="2:9" ht="30" x14ac:dyDescent="0.25">
      <c r="B12" s="38" t="s">
        <v>50</v>
      </c>
      <c r="C12" s="42">
        <f>SUM('Master Sheet'!R2:R7,'Master Sheet'!R9:R15)</f>
        <v>2558.9077272727272</v>
      </c>
      <c r="D12" s="3"/>
      <c r="E12" s="50" t="s">
        <v>50</v>
      </c>
      <c r="F12" s="54">
        <f>SUM('Master Sheet'!R17:R23,'Master Sheet'!R25:R34)</f>
        <v>3636.7810606060607</v>
      </c>
      <c r="H12" s="57" t="s">
        <v>50</v>
      </c>
      <c r="I12" s="61">
        <f>SUM('Master Sheet'!R36:R42,'Master Sheet'!R44:R53)</f>
        <v>3636.7810606060607</v>
      </c>
    </row>
    <row r="14" spans="2:9" ht="15.75" thickBot="1" x14ac:dyDescent="0.3"/>
    <row r="15" spans="2:9" x14ac:dyDescent="0.25">
      <c r="E15" s="81" t="s">
        <v>42</v>
      </c>
      <c r="F15" s="82"/>
    </row>
    <row r="16" spans="2:9" ht="15.75" thickBot="1" x14ac:dyDescent="0.3">
      <c r="E16" s="83" t="s">
        <v>53</v>
      </c>
      <c r="F16" s="84"/>
    </row>
    <row r="17" spans="2:12" x14ac:dyDescent="0.25">
      <c r="E17" s="62" t="s">
        <v>1</v>
      </c>
      <c r="F17" s="63">
        <f>SUM(I5,F5,C5)</f>
        <v>159.75</v>
      </c>
    </row>
    <row r="18" spans="2:12" ht="30" x14ac:dyDescent="0.25">
      <c r="E18" s="43" t="s">
        <v>44</v>
      </c>
      <c r="F18" s="44">
        <f>SUM(I6,F6,C6)</f>
        <v>37200</v>
      </c>
    </row>
    <row r="19" spans="2:12" ht="30" x14ac:dyDescent="0.25">
      <c r="E19" s="43" t="s">
        <v>45</v>
      </c>
      <c r="F19" s="44">
        <f>SUM(I7,F7,C7)</f>
        <v>25400</v>
      </c>
    </row>
    <row r="20" spans="2:12" x14ac:dyDescent="0.25">
      <c r="E20" s="45" t="s">
        <v>46</v>
      </c>
      <c r="F20" s="44">
        <f>SUM(I8,F8,C8)</f>
        <v>5825</v>
      </c>
    </row>
    <row r="21" spans="2:12" x14ac:dyDescent="0.25">
      <c r="E21" s="45" t="s">
        <v>47</v>
      </c>
      <c r="F21" s="44">
        <f>SUM(C9,F9,I9)</f>
        <v>33930</v>
      </c>
    </row>
    <row r="22" spans="2:12" x14ac:dyDescent="0.25">
      <c r="E22" s="45" t="s">
        <v>48</v>
      </c>
      <c r="F22" s="46">
        <f>SUM(C10,F10,I10)</f>
        <v>5170.5</v>
      </c>
    </row>
    <row r="23" spans="2:12" x14ac:dyDescent="0.25">
      <c r="E23" s="45" t="s">
        <v>49</v>
      </c>
      <c r="F23" s="44">
        <f>SUM(I11,F11,C11)</f>
        <v>110705.49999999999</v>
      </c>
    </row>
    <row r="24" spans="2:12" ht="30" x14ac:dyDescent="0.25">
      <c r="E24" s="43" t="s">
        <v>50</v>
      </c>
      <c r="F24" s="47">
        <f>SUM(C12,F12,I12)</f>
        <v>9832.4698484848486</v>
      </c>
    </row>
    <row r="26" spans="2:12" ht="15.75" thickBot="1" x14ac:dyDescent="0.3"/>
    <row r="27" spans="2:12" ht="30" customHeight="1" x14ac:dyDescent="0.25">
      <c r="B27" s="4" t="s">
        <v>54</v>
      </c>
      <c r="C27" s="4" t="s">
        <v>1</v>
      </c>
      <c r="D27" s="4" t="s">
        <v>2</v>
      </c>
      <c r="E27" s="4" t="s">
        <v>55</v>
      </c>
      <c r="F27" s="4" t="s">
        <v>56</v>
      </c>
      <c r="G27" s="4" t="s">
        <v>57</v>
      </c>
      <c r="H27" s="4" t="s">
        <v>3</v>
      </c>
      <c r="I27" s="4" t="s">
        <v>58</v>
      </c>
      <c r="J27" s="4" t="s">
        <v>48</v>
      </c>
      <c r="K27" s="4" t="s">
        <v>99</v>
      </c>
      <c r="L27" s="4" t="s">
        <v>100</v>
      </c>
    </row>
    <row r="28" spans="2:12" x14ac:dyDescent="0.25">
      <c r="B28" s="7" t="s">
        <v>29</v>
      </c>
      <c r="C28" s="7">
        <f>'Master Sheet'!E8</f>
        <v>15.25</v>
      </c>
      <c r="D28" s="7">
        <f>'Master Sheet'!F8</f>
        <v>122</v>
      </c>
      <c r="E28" s="64">
        <f>'Master Sheet'!G8</f>
        <v>12400</v>
      </c>
      <c r="F28" s="64">
        <f>'Master Sheet'!J8</f>
        <v>1600</v>
      </c>
      <c r="G28" s="64">
        <f>'Master Sheet'!L8</f>
        <v>685</v>
      </c>
      <c r="H28" s="7">
        <f>'Master Sheet'!H8</f>
        <v>9</v>
      </c>
      <c r="I28" s="64">
        <f>'Master Sheet'!I8</f>
        <v>3150</v>
      </c>
      <c r="J28" s="64">
        <f>'Master Sheet'!N8</f>
        <v>236.10000000000002</v>
      </c>
      <c r="K28" s="76">
        <f>SUM('Master Sheet'!Q9:Q23)</f>
        <v>32863.299999999996</v>
      </c>
      <c r="L28" s="75">
        <f>'Master Sheet'!R24</f>
        <v>2751.897727272727</v>
      </c>
    </row>
    <row r="29" spans="2:12" x14ac:dyDescent="0.25">
      <c r="B29" s="7" t="s">
        <v>36</v>
      </c>
      <c r="C29" s="7">
        <f>'Master Sheet'!E24</f>
        <v>45.25</v>
      </c>
      <c r="D29" s="7">
        <f>'Master Sheet'!F24</f>
        <v>362</v>
      </c>
      <c r="E29" s="64">
        <f>'Master Sheet'!G24</f>
        <v>12400</v>
      </c>
      <c r="F29" s="64">
        <f>'Master Sheet'!J24</f>
        <v>5200</v>
      </c>
      <c r="G29" s="64">
        <f>'Master Sheet'!L24</f>
        <v>1795</v>
      </c>
      <c r="H29" s="7">
        <f>'Master Sheet'!H24</f>
        <v>26</v>
      </c>
      <c r="I29" s="64">
        <f>'Master Sheet'!I24</f>
        <v>10830</v>
      </c>
      <c r="J29" s="64">
        <f>'Master Sheet'!N24</f>
        <v>1518.3</v>
      </c>
      <c r="K29" s="76">
        <f>SUM('Master Sheet'!Q25:Q42)</f>
        <v>39981.9</v>
      </c>
      <c r="L29" s="75">
        <f>'Master Sheet'!R43</f>
        <v>3636.7810606060602</v>
      </c>
    </row>
    <row r="30" spans="2:12" x14ac:dyDescent="0.25">
      <c r="B30" s="7" t="s">
        <v>97</v>
      </c>
      <c r="C30" s="7">
        <f>'Master Sheet'!E43</f>
        <v>59.25</v>
      </c>
      <c r="D30" s="7">
        <f>'Master Sheet'!F43</f>
        <v>474</v>
      </c>
      <c r="E30" s="64">
        <f>'Master Sheet'!G43</f>
        <v>12400</v>
      </c>
      <c r="F30" s="64">
        <f>'Master Sheet'!J43</f>
        <v>10100</v>
      </c>
      <c r="G30" s="64">
        <f>'Master Sheet'!L43</f>
        <v>2085</v>
      </c>
      <c r="H30" s="7">
        <f>'Master Sheet'!H43</f>
        <v>31</v>
      </c>
      <c r="I30" s="64">
        <f>'Master Sheet'!I43</f>
        <v>12270</v>
      </c>
      <c r="J30" s="64">
        <f>'Master Sheet'!N43</f>
        <v>1886.9</v>
      </c>
      <c r="K30" s="76">
        <f>SUM('Master Sheet'!Q44:Q61)</f>
        <v>39981.9</v>
      </c>
      <c r="L30" s="76">
        <f>'Master Sheet'!R62</f>
        <v>3636.7810606060602</v>
      </c>
    </row>
  </sheetData>
  <mergeCells count="8">
    <mergeCell ref="E15:F15"/>
    <mergeCell ref="E16:F16"/>
    <mergeCell ref="H3:I3"/>
    <mergeCell ref="H4:I4"/>
    <mergeCell ref="B3:C3"/>
    <mergeCell ref="B4:C4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Sheet</vt:lpstr>
      <vt:lpstr>Breakdowns</vt:lpstr>
    </vt:vector>
  </TitlesOfParts>
  <Company>Viking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Tatsuhiko Ota</dc:creator>
  <cp:lastModifiedBy>Sabrina Houck</cp:lastModifiedBy>
  <cp:lastPrinted>2016-10-04T18:07:31Z</cp:lastPrinted>
  <dcterms:created xsi:type="dcterms:W3CDTF">2016-09-23T18:29:59Z</dcterms:created>
  <dcterms:modified xsi:type="dcterms:W3CDTF">2016-10-04T18:07:44Z</dcterms:modified>
</cp:coreProperties>
</file>