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aster Documents\AS Budgets\FY 18 Budget Information\16-17 Meeting Information\Documents to AS Board\"/>
    </mc:Choice>
  </mc:AlternateContent>
  <bookViews>
    <workbookView xWindow="0" yWindow="0" windowWidth="15360" windowHeight="13992"/>
  </bookViews>
  <sheets>
    <sheet name="Allocation 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" l="1"/>
  <c r="I103" i="1"/>
  <c r="G101" i="1"/>
  <c r="G103" i="1" s="1"/>
  <c r="F101" i="1"/>
  <c r="F103" i="1" s="1"/>
  <c r="E101" i="1"/>
  <c r="E103" i="1" s="1"/>
  <c r="D101" i="1"/>
  <c r="D103" i="1" s="1"/>
  <c r="G59" i="1"/>
  <c r="F62" i="1"/>
  <c r="F59" i="1"/>
  <c r="E62" i="1"/>
  <c r="E59" i="1"/>
  <c r="D62" i="1"/>
  <c r="D59" i="1"/>
  <c r="G90" i="1" l="1"/>
  <c r="G81" i="1"/>
  <c r="G73" i="1"/>
  <c r="G62" i="1"/>
  <c r="G66" i="1" s="1"/>
  <c r="G56" i="1"/>
  <c r="G49" i="1"/>
  <c r="G38" i="1"/>
  <c r="G134" i="1"/>
  <c r="G127" i="1"/>
  <c r="G115" i="1"/>
  <c r="G110" i="1"/>
  <c r="G26" i="1"/>
  <c r="G16" i="1"/>
  <c r="G129" i="1" l="1"/>
  <c r="G136" i="1" s="1"/>
  <c r="K127" i="1" l="1"/>
  <c r="L127" i="1"/>
  <c r="K115" i="1" l="1"/>
  <c r="L115" i="1"/>
  <c r="K110" i="1" l="1"/>
  <c r="L110" i="1"/>
  <c r="K103" i="1" l="1"/>
  <c r="L103" i="1"/>
  <c r="K90" i="1" l="1"/>
  <c r="L90" i="1"/>
  <c r="K81" i="1" l="1"/>
  <c r="L81" i="1"/>
  <c r="K73" i="1" l="1"/>
  <c r="L73" i="1"/>
  <c r="K66" i="1" l="1"/>
  <c r="L66" i="1"/>
  <c r="K56" i="1" l="1"/>
  <c r="L56" i="1"/>
  <c r="J49" i="1" l="1"/>
  <c r="I49" i="1"/>
  <c r="K49" i="1" l="1"/>
  <c r="L49" i="1"/>
  <c r="K38" i="1"/>
  <c r="L38" i="1"/>
  <c r="K16" i="1" l="1"/>
  <c r="L16" i="1"/>
  <c r="K26" i="1"/>
  <c r="L26" i="1"/>
  <c r="L129" i="1" l="1"/>
  <c r="K129" i="1"/>
  <c r="N127" i="1"/>
  <c r="N115" i="1"/>
  <c r="N110" i="1"/>
  <c r="N103" i="1"/>
  <c r="N90" i="1"/>
  <c r="N81" i="1"/>
  <c r="N66" i="1"/>
  <c r="N56" i="1"/>
  <c r="N49" i="1"/>
  <c r="N38" i="1"/>
  <c r="N26" i="1"/>
  <c r="N16" i="1"/>
  <c r="N73" i="1"/>
  <c r="M127" i="1"/>
  <c r="M115" i="1"/>
  <c r="M110" i="1"/>
  <c r="M103" i="1"/>
  <c r="M90" i="1"/>
  <c r="M81" i="1"/>
  <c r="M73" i="1"/>
  <c r="M66" i="1"/>
  <c r="M56" i="1"/>
  <c r="M49" i="1"/>
  <c r="M38" i="1"/>
  <c r="M26" i="1"/>
  <c r="M16" i="1"/>
  <c r="N129" i="1" l="1"/>
  <c r="M129" i="1"/>
  <c r="J16" i="1" l="1"/>
  <c r="J26" i="1"/>
  <c r="J38" i="1"/>
  <c r="J56" i="1"/>
  <c r="J66" i="1"/>
  <c r="J73" i="1"/>
  <c r="J81" i="1"/>
  <c r="J90" i="1"/>
  <c r="J110" i="1"/>
  <c r="J115" i="1"/>
  <c r="J127" i="1"/>
  <c r="K134" i="1"/>
  <c r="J129" i="1" l="1"/>
  <c r="K136" i="1"/>
  <c r="H103" i="1"/>
  <c r="H127" i="1" l="1"/>
  <c r="H115" i="1"/>
  <c r="H110" i="1"/>
  <c r="H90" i="1"/>
  <c r="H81" i="1"/>
  <c r="H73" i="1"/>
  <c r="H66" i="1"/>
  <c r="H56" i="1"/>
  <c r="H49" i="1"/>
  <c r="H38" i="1"/>
  <c r="H26" i="1"/>
  <c r="H16" i="1"/>
  <c r="J134" i="1" l="1"/>
  <c r="I134" i="1"/>
  <c r="I127" i="1" l="1"/>
  <c r="I115" i="1"/>
  <c r="I110" i="1"/>
  <c r="I90" i="1" l="1"/>
  <c r="I81" i="1"/>
  <c r="I73" i="1"/>
  <c r="I66" i="1"/>
  <c r="I56" i="1" l="1"/>
  <c r="I38" i="1"/>
  <c r="I16" i="1"/>
  <c r="J136" i="1" l="1"/>
  <c r="I26" i="1"/>
  <c r="I129" i="1" l="1"/>
  <c r="I136" i="1" s="1"/>
  <c r="H134" i="1"/>
  <c r="D49" i="1"/>
  <c r="E49" i="1"/>
  <c r="F127" i="1"/>
  <c r="F115" i="1"/>
  <c r="F110" i="1"/>
  <c r="F90" i="1"/>
  <c r="F81" i="1"/>
  <c r="F73" i="1"/>
  <c r="F56" i="1"/>
  <c r="F49" i="1"/>
  <c r="F38" i="1"/>
  <c r="F26" i="1"/>
  <c r="F16" i="1"/>
  <c r="F134" i="1"/>
  <c r="D16" i="1"/>
  <c r="E16" i="1"/>
  <c r="D19" i="1"/>
  <c r="D20" i="1"/>
  <c r="D21" i="1"/>
  <c r="D22" i="1"/>
  <c r="E26" i="1"/>
  <c r="D38" i="1"/>
  <c r="E38" i="1"/>
  <c r="D56" i="1"/>
  <c r="E56" i="1"/>
  <c r="F66" i="1"/>
  <c r="D66" i="1"/>
  <c r="E66" i="1"/>
  <c r="D73" i="1"/>
  <c r="E73" i="1"/>
  <c r="D81" i="1"/>
  <c r="E81" i="1"/>
  <c r="D90" i="1"/>
  <c r="E90" i="1"/>
  <c r="D110" i="1"/>
  <c r="E110" i="1"/>
  <c r="D115" i="1"/>
  <c r="E115" i="1"/>
  <c r="D127" i="1"/>
  <c r="E127" i="1"/>
  <c r="D26" i="1" l="1"/>
  <c r="D129" i="1" s="1"/>
  <c r="E129" i="1"/>
  <c r="F129" i="1"/>
  <c r="F136" i="1" s="1"/>
  <c r="H129" i="1" l="1"/>
  <c r="H136" i="1" s="1"/>
</calcChain>
</file>

<file path=xl/comments1.xml><?xml version="1.0" encoding="utf-8"?>
<comments xmlns="http://schemas.openxmlformats.org/spreadsheetml/2006/main">
  <authors>
    <author>Cindy Monger</author>
  </authors>
  <commentList>
    <comment ref="G59" authorId="0" shapeId="0">
      <text>
        <r>
          <rPr>
            <b/>
            <sz val="9"/>
            <color indexed="81"/>
            <rFont val="Tahoma"/>
            <family val="2"/>
          </rPr>
          <t>Cindy Monger:</t>
        </r>
        <r>
          <rPr>
            <sz val="9"/>
            <color indexed="81"/>
            <rFont val="Tahoma"/>
            <family val="2"/>
          </rPr>
          <t xml:space="preserve">
Note: all budgets before this include the FXXROP budget and the Sexual Awareness Center which was discontinued in FY'17
CEM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Cindy Monger:</t>
        </r>
        <r>
          <rPr>
            <sz val="9"/>
            <color indexed="81"/>
            <rFont val="Tahoma"/>
            <family val="2"/>
          </rPr>
          <t xml:space="preserve">
Note: this includes FXXWCA and the Labyrinth which was absorbed into this budget in FY'17
CEM</t>
        </r>
      </text>
    </comment>
  </commentList>
</comments>
</file>

<file path=xl/sharedStrings.xml><?xml version="1.0" encoding="utf-8"?>
<sst xmlns="http://schemas.openxmlformats.org/spreadsheetml/2006/main" count="265" uniqueCount="260">
  <si>
    <t>Board Administration</t>
  </si>
  <si>
    <t>Board Discretionary Fund</t>
  </si>
  <si>
    <t>Board of Director Summer Program</t>
  </si>
  <si>
    <t>Fall Information Fair</t>
  </si>
  <si>
    <t>Legistlative Affairs</t>
  </si>
  <si>
    <t>Operating Enhancement</t>
  </si>
  <si>
    <t>Supplemental AS Program Funding</t>
  </si>
  <si>
    <t>Diversity Iniative Fund</t>
  </si>
  <si>
    <t>Federal Lobbying Trip</t>
  </si>
  <si>
    <t>Worker's Rights Consortium</t>
  </si>
  <si>
    <t>Academic Affairs</t>
  </si>
  <si>
    <t>AS Board of Directors</t>
  </si>
  <si>
    <t>Representation and Engagement Programs</t>
  </si>
  <si>
    <t>AS Elections</t>
  </si>
  <si>
    <t>Student Senate</t>
  </si>
  <si>
    <t>Voter Education &amp; Registration</t>
  </si>
  <si>
    <t>Committee Coordinator</t>
  </si>
  <si>
    <t>New York Times Readership Project</t>
  </si>
  <si>
    <t>Centralized Services</t>
  </si>
  <si>
    <t>AS Publicity Center (ADMIN)</t>
  </si>
  <si>
    <t>AS Review</t>
  </si>
  <si>
    <t>Postage</t>
  </si>
  <si>
    <t>Telephone</t>
  </si>
  <si>
    <t>Institutional Recharge</t>
  </si>
  <si>
    <t>Computer Maintenance</t>
  </si>
  <si>
    <t>Website Design &amp; Development</t>
  </si>
  <si>
    <t>The Outdoor Center</t>
  </si>
  <si>
    <t>Outdoor Center Administration</t>
  </si>
  <si>
    <t>Partial AS Funded Services</t>
  </si>
  <si>
    <t>Child Development Center Administration</t>
  </si>
  <si>
    <t>Child Development Foods Program</t>
  </si>
  <si>
    <t>Viqueen Lodge</t>
  </si>
  <si>
    <t>Western Leadership Advantage</t>
  </si>
  <si>
    <t>Resources and Outreach Program</t>
  </si>
  <si>
    <t xml:space="preserve">Resource Outreach Program Admin. </t>
  </si>
  <si>
    <t>Social Issues Resource Center</t>
  </si>
  <si>
    <t>Women's Center</t>
  </si>
  <si>
    <t>Disability-Outreach Center</t>
  </si>
  <si>
    <t>Queer Resource Center</t>
  </si>
  <si>
    <t>Veteran's Outreach Center</t>
  </si>
  <si>
    <t>Environmental and Sustainability Programs</t>
  </si>
  <si>
    <t>Environmental &amp; Sustainability Admin.</t>
  </si>
  <si>
    <t>Environmental Center</t>
  </si>
  <si>
    <t>Earth Day</t>
  </si>
  <si>
    <t>The Outback</t>
  </si>
  <si>
    <t>Ethnic Student Center</t>
  </si>
  <si>
    <t xml:space="preserve">Ethnic Student Center Admin. </t>
  </si>
  <si>
    <t>Club Activities</t>
  </si>
  <si>
    <t>Club Activities Admin</t>
  </si>
  <si>
    <t>Activities Council</t>
  </si>
  <si>
    <t>Grants/Loans/Underwrites</t>
  </si>
  <si>
    <t>Club Conference Funding</t>
  </si>
  <si>
    <t>Club Leadership Development Fund</t>
  </si>
  <si>
    <t>AS Productions</t>
  </si>
  <si>
    <t>AS Productions Administrations</t>
  </si>
  <si>
    <t>ASP Special Events</t>
  </si>
  <si>
    <t>Late Night Program</t>
  </si>
  <si>
    <t>ASP Underground Coffeehouse</t>
  </si>
  <si>
    <t>ASP Gallery</t>
  </si>
  <si>
    <t>Beyond Borders</t>
  </si>
  <si>
    <t>ASP Films</t>
  </si>
  <si>
    <t>ASP Popular Music</t>
  </si>
  <si>
    <t>Media Outreach</t>
  </si>
  <si>
    <t>KUGS 89.3 Admin</t>
  </si>
  <si>
    <t>KUGS Publicity</t>
  </si>
  <si>
    <t>KUGS Program/News Purchase</t>
  </si>
  <si>
    <t>KVIK</t>
  </si>
  <si>
    <t>Summer Concert Series</t>
  </si>
  <si>
    <t>Professional Advisement &amp; Leadership Development</t>
  </si>
  <si>
    <t>Student Activities Administration</t>
  </si>
  <si>
    <t>Student Administration</t>
  </si>
  <si>
    <t>Communication Office Admin</t>
  </si>
  <si>
    <t>Business Office Admin</t>
  </si>
  <si>
    <t>Personnel Office Admin</t>
  </si>
  <si>
    <t>AS Personnel Recruitment</t>
  </si>
  <si>
    <t>AS Student Employee Recognition</t>
  </si>
  <si>
    <t>AS Student Development Fund</t>
  </si>
  <si>
    <t>AS Fall Staff Development</t>
  </si>
  <si>
    <t>End of the Year Banquet</t>
  </si>
  <si>
    <t>Personnel Training</t>
  </si>
  <si>
    <t>FXXBAD</t>
  </si>
  <si>
    <t>FXXBDS</t>
  </si>
  <si>
    <t>FXXBSM</t>
  </si>
  <si>
    <t>FXXFIF</t>
  </si>
  <si>
    <t>FXXLAF</t>
  </si>
  <si>
    <t>FXXENH</t>
  </si>
  <si>
    <t>FXXSBR-ASBSCW</t>
  </si>
  <si>
    <t>FXXSBR-ASBDIV</t>
  </si>
  <si>
    <t>FXXSBR-ASBSCS</t>
  </si>
  <si>
    <t>FXXSBR-ASBSAQ</t>
  </si>
  <si>
    <t>FXXSBR-ASBAXX</t>
  </si>
  <si>
    <t>FXXSBR-ASBSEE</t>
  </si>
  <si>
    <t>AS Management Council</t>
  </si>
  <si>
    <t>FXXREP</t>
  </si>
  <si>
    <t>FXXLEG</t>
  </si>
  <si>
    <t>FXXELC</t>
  </si>
  <si>
    <t>FXXSSN</t>
  </si>
  <si>
    <t>FXXVER</t>
  </si>
  <si>
    <t>FXXCC</t>
  </si>
  <si>
    <t>FXXSBR-ASBSDK</t>
  </si>
  <si>
    <t>FXXPCA</t>
  </si>
  <si>
    <t>FXXPCR</t>
  </si>
  <si>
    <t>FXXPST</t>
  </si>
  <si>
    <t>FXXTEL</t>
  </si>
  <si>
    <t>FXXINS</t>
  </si>
  <si>
    <t>FXXCMP</t>
  </si>
  <si>
    <t>FXXVEH</t>
  </si>
  <si>
    <t>FXXCHL</t>
  </si>
  <si>
    <t>FXXOCA</t>
  </si>
  <si>
    <t>FXXOEX</t>
  </si>
  <si>
    <t>FXXOEQ</t>
  </si>
  <si>
    <t>FXXOBC</t>
  </si>
  <si>
    <t>FXXORS</t>
  </si>
  <si>
    <t>FXXOPO</t>
  </si>
  <si>
    <t>FXXVIQ</t>
  </si>
  <si>
    <t>FXXROP</t>
  </si>
  <si>
    <t>FXXSIR</t>
  </si>
  <si>
    <t>FXXLGL</t>
  </si>
  <si>
    <t>FXXWCA</t>
  </si>
  <si>
    <t>FXXDOC</t>
  </si>
  <si>
    <t>FXXLGB</t>
  </si>
  <si>
    <t>FXXVOC</t>
  </si>
  <si>
    <t>FXXEVS</t>
  </si>
  <si>
    <t>FXXECA</t>
  </si>
  <si>
    <t>FXXERT</t>
  </si>
  <si>
    <t>FXXOUT</t>
  </si>
  <si>
    <t>FXXESC</t>
  </si>
  <si>
    <t>FXXEUN</t>
  </si>
  <si>
    <t>FXXACT</t>
  </si>
  <si>
    <t>FXXACA</t>
  </si>
  <si>
    <t>FXXBSC</t>
  </si>
  <si>
    <t>FXXCLC</t>
  </si>
  <si>
    <t>FXXASP</t>
  </si>
  <si>
    <t>FXXAMP</t>
  </si>
  <si>
    <t>FXXSPE</t>
  </si>
  <si>
    <t>FXXLAT</t>
  </si>
  <si>
    <t>FXXMAM</t>
  </si>
  <si>
    <t>FXXART</t>
  </si>
  <si>
    <t>FXXBB</t>
  </si>
  <si>
    <t>FXXFLM</t>
  </si>
  <si>
    <t>FXXPOP</t>
  </si>
  <si>
    <t>FXXKUG-ASBABE</t>
  </si>
  <si>
    <t>FXXKPB-ASBABF</t>
  </si>
  <si>
    <t>FXXKPR-ASBABJ</t>
  </si>
  <si>
    <t>FXXKVI</t>
  </si>
  <si>
    <t>FXXSMR</t>
  </si>
  <si>
    <t>FXXVU</t>
  </si>
  <si>
    <t>FXXMAR</t>
  </si>
  <si>
    <t>FXXBUS</t>
  </si>
  <si>
    <t>FXXPRS</t>
  </si>
  <si>
    <t>FXXPTR</t>
  </si>
  <si>
    <t>FXXPRR</t>
  </si>
  <si>
    <t>FXXSER</t>
  </si>
  <si>
    <t>FXXSDV</t>
  </si>
  <si>
    <t>FY'12 Allocation</t>
  </si>
  <si>
    <t>FY'13 Allocation</t>
  </si>
  <si>
    <t>Total AS Board of Directors</t>
  </si>
  <si>
    <t>Total Representation and Engagement Programs</t>
  </si>
  <si>
    <t>Total Centralized Services</t>
  </si>
  <si>
    <t>Total Outdoor Center</t>
  </si>
  <si>
    <t>Total Partial AS Funded Services</t>
  </si>
  <si>
    <t>Total Resources and Outreach Program</t>
  </si>
  <si>
    <t>Total Ethnic Student Center</t>
  </si>
  <si>
    <t>Total Club Activities</t>
  </si>
  <si>
    <t>Total AS Productions</t>
  </si>
  <si>
    <t>Total Media Outreach</t>
  </si>
  <si>
    <t>Total Professional Advisement &amp; Leadership Development</t>
  </si>
  <si>
    <t>Total Student Adminstration</t>
  </si>
  <si>
    <t>ASP Marketing and Promotions</t>
  </si>
  <si>
    <t>Legal Information Center</t>
  </si>
  <si>
    <t>Representation &amp; Engagement Admin</t>
  </si>
  <si>
    <t>FY'15 Allocation</t>
  </si>
  <si>
    <t>TOTAL</t>
  </si>
  <si>
    <t>S&amp;A Fee Summer Quarter</t>
  </si>
  <si>
    <t>S&amp;A Fee Academic</t>
  </si>
  <si>
    <t>Bookstore Profit Share</t>
  </si>
  <si>
    <t>TOTAL REVENUE</t>
  </si>
  <si>
    <t>Difference</t>
  </si>
  <si>
    <t>Total Environmental and Sustainability Programs</t>
  </si>
  <si>
    <t>Club Promotions</t>
  </si>
  <si>
    <t>ESC Programming</t>
  </si>
  <si>
    <t>ESC Building Unity</t>
  </si>
  <si>
    <t>ESC Club Programming Funds</t>
  </si>
  <si>
    <t>OC Excursions &amp; Instruction</t>
  </si>
  <si>
    <t>OC Bicycle Shop</t>
  </si>
  <si>
    <t>OC Resources &amp; Events</t>
  </si>
  <si>
    <t>FXXEOR</t>
  </si>
  <si>
    <t xml:space="preserve">ESC Retreat </t>
  </si>
  <si>
    <t>OC Equipment Shop (Includes Bike Shop)</t>
  </si>
  <si>
    <t>OC Promotions &amp; Outreach (Includes Res&amp;Events)</t>
  </si>
  <si>
    <t>FXXGRN</t>
  </si>
  <si>
    <t>Volunteer Program</t>
  </si>
  <si>
    <t>FXXEPR</t>
  </si>
  <si>
    <t>FXXESP</t>
  </si>
  <si>
    <t>Legislative Advocacy Coordinator</t>
  </si>
  <si>
    <t>FXXAVL</t>
  </si>
  <si>
    <t>Challenge Course Operations</t>
  </si>
  <si>
    <t>FY'17       Allocation</t>
  </si>
  <si>
    <t>FXXCPY</t>
  </si>
  <si>
    <t>Copy Machine (self-sustaining)</t>
  </si>
  <si>
    <t>Computer Maintenance Student (2018)</t>
  </si>
  <si>
    <t>Additional Club Funding (2018)</t>
  </si>
  <si>
    <t>Diversity Conference Funding (2018)</t>
  </si>
  <si>
    <t>Additional ESC Club Funding (2018)</t>
  </si>
  <si>
    <t>FY'18 Budget Committee Recommends</t>
  </si>
  <si>
    <t>FY'18 Program Proposal       BASE REQUEST</t>
  </si>
  <si>
    <t>FY'18 REQUEST w/ DECISION PACKAGES</t>
  </si>
  <si>
    <t xml:space="preserve">combined </t>
  </si>
  <si>
    <t>with FXCHLD</t>
  </si>
  <si>
    <t>FXCHFD</t>
  </si>
  <si>
    <t>FXCHLD</t>
  </si>
  <si>
    <t>FXXRES-ASBRSE</t>
  </si>
  <si>
    <t>Full Grant Award</t>
  </si>
  <si>
    <t>FY'18 Distribution</t>
  </si>
  <si>
    <t>Student Enhancement Fund (2018)</t>
  </si>
  <si>
    <t>AS Vehicles (self-sustaining)</t>
  </si>
  <si>
    <t>new code</t>
  </si>
  <si>
    <t>Impact: Pay Increases calculator</t>
  </si>
  <si>
    <t xml:space="preserve">doesn't include decision package in salary since this is to be mandatory increases </t>
  </si>
  <si>
    <t>* Board Assistants calculated at Assistant Coordinator level</t>
  </si>
  <si>
    <t>self sustaining budget no increase needed</t>
  </si>
  <si>
    <t>no increase requested from AS</t>
  </si>
  <si>
    <t>self-sustaining budget no increase needed</t>
  </si>
  <si>
    <t>Mandatory Fee Increases</t>
  </si>
  <si>
    <t>FXXOVH</t>
  </si>
  <si>
    <t>FY'16       Allocation</t>
  </si>
  <si>
    <t>Impact pay increases- currently in proposals</t>
  </si>
  <si>
    <t xml:space="preserve">subtracted the Women's Center position as it is not an increase, but just moved from FXXWCA. </t>
  </si>
  <si>
    <t>reinstating some form of the Student Senate, this has not been funded for the last two years.</t>
  </si>
  <si>
    <t>13005 with new salary would be passed by budget</t>
  </si>
  <si>
    <t>check with Marya to see if we are still accepting this decision package. It is not included because it was not received</t>
  </si>
  <si>
    <t>FXXWEB</t>
  </si>
  <si>
    <t>FXXWLA</t>
  </si>
  <si>
    <t>FXXCLD</t>
  </si>
  <si>
    <t>FXXDEV</t>
  </si>
  <si>
    <t>FXXEND</t>
  </si>
  <si>
    <t>based on VU rates as passed, includes decision package rates</t>
  </si>
  <si>
    <t>reduction in overall request is from moving permanent staff member to FXXVU, and removing ROP Director</t>
  </si>
  <si>
    <t>FY'18 Draft AS Budget as recommended by Budget Committee</t>
  </si>
  <si>
    <t>Board Assistant- Academic Shared Governance (FY'18 )</t>
  </si>
  <si>
    <t xml:space="preserve">Newly Proposed Grants for this year </t>
  </si>
  <si>
    <t>Total Allocation</t>
  </si>
  <si>
    <t>FY'17 Allocation</t>
  </si>
  <si>
    <t>Challenge Program Training (2019)</t>
  </si>
  <si>
    <t>Outdoor Center Trip Leader Training (2019)</t>
  </si>
  <si>
    <t>FXXRES-ASBRSG</t>
  </si>
  <si>
    <t>FXXRES-ASBROC</t>
  </si>
  <si>
    <t>Board Assistant- Multicultural Center Rennovation (18)</t>
  </si>
  <si>
    <t>FXXRES-ASBRSH</t>
  </si>
  <si>
    <r>
      <rPr>
        <b/>
        <sz val="20"/>
        <color theme="1"/>
        <rFont val="Calibri"/>
        <family val="2"/>
        <scheme val="minor"/>
      </rPr>
      <t>Reserve Grants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(fiscal year in which grant ends)</t>
    </r>
  </si>
  <si>
    <t>Mandatory Salary Increases</t>
  </si>
  <si>
    <t>Amount over estimated Revenue</t>
  </si>
  <si>
    <t>Voluntary Decreases in program budgets to help offset mandatory increases</t>
  </si>
  <si>
    <t xml:space="preserve">Grants that are Ending. Budget allocation transferred to Operating Budget </t>
  </si>
  <si>
    <t>Mandatory Fee Increase VU Event Services</t>
  </si>
  <si>
    <t xml:space="preserve">Mandatory Fee Increase Institutional Recharge </t>
  </si>
  <si>
    <t>FXXRES-ASBSSN</t>
  </si>
  <si>
    <t>Student Senate (FY'18 )</t>
  </si>
  <si>
    <t>numbers are closely calculated estimates.</t>
  </si>
  <si>
    <t>OC Vehicle 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</si>
</sst>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2A3FF"/>
        <bgColor indexed="64"/>
      </patternFill>
    </fill>
    <fill>
      <patternFill patternType="solid">
        <fgColor rgb="FFE0A8A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39" fontId="3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2" fillId="2" borderId="1" xfId="0" applyFont="1" applyFill="1" applyBorder="1" applyAlignment="1">
      <alignment horizontal="right"/>
    </xf>
    <xf numFmtId="0" fontId="0" fillId="0" borderId="0" xfId="0" applyAlignment="1"/>
    <xf numFmtId="41" fontId="4" fillId="3" borderId="5" xfId="2" applyNumberFormat="1" applyFont="1" applyFill="1" applyBorder="1"/>
    <xf numFmtId="0" fontId="0" fillId="4" borderId="5" xfId="0" applyFill="1" applyBorder="1" applyAlignment="1">
      <alignment horizontal="center"/>
    </xf>
    <xf numFmtId="0" fontId="0" fillId="4" borderId="9" xfId="0" applyFill="1" applyBorder="1"/>
    <xf numFmtId="41" fontId="4" fillId="4" borderId="5" xfId="2" applyNumberFormat="1" applyFont="1" applyFill="1" applyBorder="1"/>
    <xf numFmtId="164" fontId="8" fillId="0" borderId="0" xfId="0" applyNumberFormat="1" applyFont="1"/>
    <xf numFmtId="0" fontId="2" fillId="0" borderId="0" xfId="0" applyFont="1" applyFill="1" applyBorder="1" applyAlignment="1">
      <alignment horizontal="right"/>
    </xf>
    <xf numFmtId="41" fontId="0" fillId="0" borderId="0" xfId="0" applyNumberFormat="1"/>
    <xf numFmtId="41" fontId="4" fillId="0" borderId="5" xfId="2" applyNumberFormat="1" applyFont="1" applyBorder="1"/>
    <xf numFmtId="41" fontId="4" fillId="0" borderId="5" xfId="2" applyNumberFormat="1" applyFont="1" applyFill="1" applyBorder="1" applyAlignment="1">
      <alignment horizontal="right"/>
    </xf>
    <xf numFmtId="41" fontId="6" fillId="3" borderId="5" xfId="0" applyNumberFormat="1" applyFont="1" applyFill="1" applyBorder="1"/>
    <xf numFmtId="41" fontId="6" fillId="3" borderId="11" xfId="0" applyNumberFormat="1" applyFont="1" applyFill="1" applyBorder="1"/>
    <xf numFmtId="41" fontId="2" fillId="2" borderId="1" xfId="0" applyNumberFormat="1" applyFont="1" applyFill="1" applyBorder="1"/>
    <xf numFmtId="41" fontId="8" fillId="0" borderId="0" xfId="0" applyNumberFormat="1" applyFont="1"/>
    <xf numFmtId="41" fontId="6" fillId="0" borderId="5" xfId="0" applyNumberFormat="1" applyFont="1" applyFill="1" applyBorder="1"/>
    <xf numFmtId="41" fontId="8" fillId="4" borderId="5" xfId="0" applyNumberFormat="1" applyFont="1" applyFill="1" applyBorder="1" applyAlignment="1"/>
    <xf numFmtId="41" fontId="8" fillId="0" borderId="5" xfId="0" applyNumberFormat="1" applyFont="1" applyBorder="1" applyAlignment="1"/>
    <xf numFmtId="41" fontId="6" fillId="3" borderId="5" xfId="2" applyNumberFormat="1" applyFont="1" applyFill="1" applyBorder="1"/>
    <xf numFmtId="41" fontId="2" fillId="0" borderId="0" xfId="0" applyNumberFormat="1" applyFont="1" applyFill="1" applyBorder="1"/>
    <xf numFmtId="41" fontId="7" fillId="0" borderId="0" xfId="0" applyNumberFormat="1" applyFont="1" applyFill="1" applyBorder="1" applyAlignment="1"/>
    <xf numFmtId="41" fontId="2" fillId="5" borderId="0" xfId="0" applyNumberFormat="1" applyFont="1" applyFill="1" applyBorder="1"/>
    <xf numFmtId="41" fontId="7" fillId="5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41" fontId="2" fillId="6" borderId="1" xfId="0" applyNumberFormat="1" applyFont="1" applyFill="1" applyBorder="1"/>
    <xf numFmtId="0" fontId="2" fillId="7" borderId="1" xfId="0" applyFont="1" applyFill="1" applyBorder="1" applyAlignment="1">
      <alignment horizontal="right"/>
    </xf>
    <xf numFmtId="41" fontId="2" fillId="7" borderId="1" xfId="0" applyNumberFormat="1" applyFont="1" applyFill="1" applyBorder="1"/>
    <xf numFmtId="41" fontId="6" fillId="3" borderId="10" xfId="2" applyNumberFormat="1" applyFont="1" applyFill="1" applyBorder="1"/>
    <xf numFmtId="41" fontId="8" fillId="0" borderId="5" xfId="0" applyNumberFormat="1" applyFont="1" applyFill="1" applyBorder="1" applyAlignment="1"/>
    <xf numFmtId="41" fontId="8" fillId="0" borderId="5" xfId="1" applyNumberFormat="1" applyFont="1" applyBorder="1" applyAlignment="1"/>
    <xf numFmtId="41" fontId="8" fillId="0" borderId="5" xfId="1" applyNumberFormat="1" applyFont="1" applyFill="1" applyBorder="1" applyAlignment="1"/>
    <xf numFmtId="0" fontId="2" fillId="8" borderId="0" xfId="0" applyFont="1" applyFill="1" applyBorder="1" applyAlignment="1">
      <alignment horizontal="right"/>
    </xf>
    <xf numFmtId="41" fontId="2" fillId="8" borderId="0" xfId="0" applyNumberFormat="1" applyFont="1" applyFill="1" applyBorder="1"/>
    <xf numFmtId="41" fontId="7" fillId="8" borderId="0" xfId="0" applyNumberFormat="1" applyFont="1" applyFill="1" applyBorder="1" applyAlignment="1"/>
    <xf numFmtId="41" fontId="7" fillId="8" borderId="14" xfId="0" applyNumberFormat="1" applyFont="1" applyFill="1" applyBorder="1" applyAlignment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41" fontId="4" fillId="0" borderId="5" xfId="2" applyNumberFormat="1" applyFont="1" applyFill="1" applyBorder="1"/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41" fontId="2" fillId="3" borderId="13" xfId="0" applyNumberFormat="1" applyFont="1" applyFill="1" applyBorder="1"/>
    <xf numFmtId="41" fontId="2" fillId="3" borderId="0" xfId="0" applyNumberFormat="1" applyFont="1" applyFill="1" applyBorder="1"/>
    <xf numFmtId="41" fontId="7" fillId="3" borderId="0" xfId="0" applyNumberFormat="1" applyFont="1" applyFill="1" applyBorder="1" applyAlignment="1"/>
    <xf numFmtId="0" fontId="0" fillId="8" borderId="15" xfId="0" applyFill="1" applyBorder="1" applyAlignment="1">
      <alignment horizontal="center"/>
    </xf>
    <xf numFmtId="0" fontId="2" fillId="8" borderId="18" xfId="0" applyFont="1" applyFill="1" applyBorder="1" applyAlignment="1">
      <alignment horizontal="right"/>
    </xf>
    <xf numFmtId="41" fontId="2" fillId="8" borderId="18" xfId="0" applyNumberFormat="1" applyFont="1" applyFill="1" applyBorder="1"/>
    <xf numFmtId="41" fontId="7" fillId="8" borderId="18" xfId="0" applyNumberFormat="1" applyFont="1" applyFill="1" applyBorder="1" applyAlignment="1"/>
    <xf numFmtId="41" fontId="7" fillId="8" borderId="16" xfId="0" applyNumberFormat="1" applyFont="1" applyFill="1" applyBorder="1" applyAlignment="1"/>
    <xf numFmtId="0" fontId="0" fillId="8" borderId="19" xfId="0" applyFill="1" applyBorder="1" applyAlignment="1">
      <alignment horizontal="center"/>
    </xf>
    <xf numFmtId="41" fontId="7" fillId="8" borderId="20" xfId="0" applyNumberFormat="1" applyFont="1" applyFill="1" applyBorder="1" applyAlignment="1"/>
    <xf numFmtId="41" fontId="7" fillId="8" borderId="21" xfId="0" applyNumberFormat="1" applyFont="1" applyFill="1" applyBorder="1" applyAlignment="1"/>
    <xf numFmtId="0" fontId="0" fillId="8" borderId="22" xfId="0" applyFill="1" applyBorder="1" applyAlignment="1">
      <alignment horizontal="center"/>
    </xf>
    <xf numFmtId="0" fontId="2" fillId="8" borderId="23" xfId="0" applyFont="1" applyFill="1" applyBorder="1" applyAlignment="1">
      <alignment horizontal="right"/>
    </xf>
    <xf numFmtId="41" fontId="2" fillId="8" borderId="23" xfId="0" applyNumberFormat="1" applyFont="1" applyFill="1" applyBorder="1"/>
    <xf numFmtId="41" fontId="7" fillId="8" borderId="23" xfId="0" applyNumberFormat="1" applyFont="1" applyFill="1" applyBorder="1" applyAlignment="1"/>
    <xf numFmtId="41" fontId="7" fillId="8" borderId="24" xfId="0" applyNumberFormat="1" applyFont="1" applyFill="1" applyBorder="1" applyAlignment="1"/>
    <xf numFmtId="0" fontId="0" fillId="4" borderId="6" xfId="0" applyFill="1" applyBorder="1"/>
    <xf numFmtId="41" fontId="8" fillId="0" borderId="11" xfId="0" applyNumberFormat="1" applyFont="1" applyBorder="1" applyAlignment="1"/>
    <xf numFmtId="41" fontId="8" fillId="0" borderId="11" xfId="0" applyNumberFormat="1" applyFont="1" applyFill="1" applyBorder="1" applyAlignment="1"/>
    <xf numFmtId="41" fontId="7" fillId="2" borderId="1" xfId="0" applyNumberFormat="1" applyFont="1" applyFill="1" applyBorder="1" applyAlignment="1"/>
    <xf numFmtId="41" fontId="8" fillId="3" borderId="11" xfId="0" applyNumberFormat="1" applyFont="1" applyFill="1" applyBorder="1" applyAlignment="1"/>
    <xf numFmtId="41" fontId="7" fillId="7" borderId="1" xfId="0" applyNumberFormat="1" applyFont="1" applyFill="1" applyBorder="1" applyAlignment="1"/>
    <xf numFmtId="41" fontId="7" fillId="6" borderId="1" xfId="0" applyNumberFormat="1" applyFont="1" applyFill="1" applyBorder="1" applyAlignment="1"/>
    <xf numFmtId="41" fontId="8" fillId="0" borderId="10" xfId="0" applyNumberFormat="1" applyFont="1" applyFill="1" applyBorder="1" applyAlignment="1"/>
    <xf numFmtId="38" fontId="8" fillId="7" borderId="3" xfId="0" applyNumberFormat="1" applyFont="1" applyFill="1" applyBorder="1"/>
    <xf numFmtId="0" fontId="7" fillId="7" borderId="1" xfId="0" applyFont="1" applyFill="1" applyBorder="1" applyAlignment="1">
      <alignment horizontal="right"/>
    </xf>
    <xf numFmtId="41" fontId="0" fillId="2" borderId="3" xfId="0" applyNumberFormat="1" applyFill="1" applyBorder="1"/>
    <xf numFmtId="41" fontId="8" fillId="2" borderId="3" xfId="0" applyNumberFormat="1" applyFont="1" applyFill="1" applyBorder="1"/>
    <xf numFmtId="41" fontId="0" fillId="7" borderId="3" xfId="0" applyNumberFormat="1" applyFill="1" applyBorder="1"/>
    <xf numFmtId="41" fontId="8" fillId="7" borderId="3" xfId="0" applyNumberFormat="1" applyFont="1" applyFill="1" applyBorder="1"/>
    <xf numFmtId="0" fontId="0" fillId="9" borderId="5" xfId="0" applyFill="1" applyBorder="1" applyAlignment="1">
      <alignment horizontal="center"/>
    </xf>
    <xf numFmtId="0" fontId="0" fillId="9" borderId="9" xfId="0" applyFill="1" applyBorder="1"/>
    <xf numFmtId="41" fontId="8" fillId="9" borderId="5" xfId="0" applyNumberFormat="1" applyFont="1" applyFill="1" applyBorder="1" applyAlignment="1"/>
    <xf numFmtId="0" fontId="0" fillId="10" borderId="5" xfId="0" applyFill="1" applyBorder="1" applyAlignment="1">
      <alignment horizontal="center"/>
    </xf>
    <xf numFmtId="0" fontId="0" fillId="10" borderId="9" xfId="0" applyFill="1" applyBorder="1"/>
    <xf numFmtId="41" fontId="6" fillId="10" borderId="5" xfId="2" applyNumberFormat="1" applyFont="1" applyFill="1" applyBorder="1"/>
    <xf numFmtId="41" fontId="8" fillId="10" borderId="5" xfId="0" applyNumberFormat="1" applyFont="1" applyFill="1" applyBorder="1" applyAlignment="1"/>
    <xf numFmtId="41" fontId="4" fillId="10" borderId="5" xfId="2" applyNumberFormat="1" applyFont="1" applyFill="1" applyBorder="1"/>
    <xf numFmtId="0" fontId="0" fillId="10" borderId="10" xfId="0" applyFill="1" applyBorder="1" applyAlignment="1">
      <alignment horizontal="center"/>
    </xf>
    <xf numFmtId="0" fontId="0" fillId="10" borderId="8" xfId="0" applyFill="1" applyBorder="1"/>
    <xf numFmtId="41" fontId="4" fillId="10" borderId="10" xfId="2" applyNumberFormat="1" applyFont="1" applyFill="1" applyBorder="1"/>
    <xf numFmtId="41" fontId="8" fillId="10" borderId="10" xfId="0" applyNumberFormat="1" applyFont="1" applyFill="1" applyBorder="1" applyAlignment="1"/>
    <xf numFmtId="41" fontId="6" fillId="10" borderId="5" xfId="0" applyNumberFormat="1" applyFont="1" applyFill="1" applyBorder="1"/>
    <xf numFmtId="41" fontId="8" fillId="10" borderId="10" xfId="1" applyNumberFormat="1" applyFont="1" applyFill="1" applyBorder="1" applyAlignment="1"/>
    <xf numFmtId="0" fontId="0" fillId="10" borderId="11" xfId="0" applyFill="1" applyBorder="1"/>
    <xf numFmtId="41" fontId="4" fillId="9" borderId="5" xfId="2" applyNumberFormat="1" applyFont="1" applyFill="1" applyBorder="1"/>
    <xf numFmtId="41" fontId="8" fillId="9" borderId="5" xfId="1" applyNumberFormat="1" applyFont="1" applyFill="1" applyBorder="1" applyAlignment="1"/>
    <xf numFmtId="0" fontId="0" fillId="10" borderId="9" xfId="0" applyFill="1" applyBorder="1" applyAlignment="1">
      <alignment horizontal="center"/>
    </xf>
    <xf numFmtId="0" fontId="0" fillId="9" borderId="11" xfId="0" applyFill="1" applyBorder="1"/>
    <xf numFmtId="41" fontId="4" fillId="9" borderId="11" xfId="2" applyNumberFormat="1" applyFont="1" applyFill="1" applyBorder="1"/>
    <xf numFmtId="41" fontId="8" fillId="9" borderId="11" xfId="1" applyNumberFormat="1" applyFont="1" applyFill="1" applyBorder="1" applyAlignment="1"/>
    <xf numFmtId="0" fontId="0" fillId="9" borderId="10" xfId="0" applyFill="1" applyBorder="1" applyAlignment="1">
      <alignment horizontal="center"/>
    </xf>
    <xf numFmtId="0" fontId="0" fillId="9" borderId="8" xfId="0" applyFill="1" applyBorder="1"/>
    <xf numFmtId="41" fontId="5" fillId="10" borderId="5" xfId="2" applyNumberFormat="1" applyFont="1" applyFill="1" applyBorder="1"/>
    <xf numFmtId="41" fontId="0" fillId="10" borderId="5" xfId="0" applyNumberFormat="1" applyFill="1" applyBorder="1"/>
    <xf numFmtId="0" fontId="0" fillId="10" borderId="7" xfId="0" applyFill="1" applyBorder="1"/>
    <xf numFmtId="41" fontId="8" fillId="10" borderId="11" xfId="0" applyNumberFormat="1" applyFont="1" applyFill="1" applyBorder="1" applyAlignment="1"/>
    <xf numFmtId="0" fontId="0" fillId="10" borderId="10" xfId="0" applyFill="1" applyBorder="1"/>
    <xf numFmtId="0" fontId="0" fillId="10" borderId="5" xfId="0" applyFill="1" applyBorder="1"/>
    <xf numFmtId="0" fontId="0" fillId="9" borderId="5" xfId="0" applyFill="1" applyBorder="1"/>
    <xf numFmtId="41" fontId="7" fillId="7" borderId="1" xfId="1" applyNumberFormat="1" applyFont="1" applyFill="1" applyBorder="1" applyAlignment="1"/>
    <xf numFmtId="41" fontId="4" fillId="9" borderId="10" xfId="2" applyNumberFormat="1" applyFont="1" applyFill="1" applyBorder="1"/>
    <xf numFmtId="41" fontId="8" fillId="9" borderId="10" xfId="0" applyNumberFormat="1" applyFont="1" applyFill="1" applyBorder="1" applyAlignment="1"/>
    <xf numFmtId="41" fontId="0" fillId="6" borderId="3" xfId="0" applyNumberFormat="1" applyFill="1" applyBorder="1"/>
    <xf numFmtId="41" fontId="8" fillId="6" borderId="3" xfId="0" applyNumberFormat="1" applyFont="1" applyFill="1" applyBorder="1" applyAlignment="1"/>
    <xf numFmtId="0" fontId="0" fillId="0" borderId="10" xfId="0" applyBorder="1"/>
    <xf numFmtId="41" fontId="6" fillId="3" borderId="10" xfId="0" applyNumberFormat="1" applyFont="1" applyFill="1" applyBorder="1"/>
    <xf numFmtId="41" fontId="8" fillId="0" borderId="10" xfId="0" applyNumberFormat="1" applyFont="1" applyBorder="1" applyAlignment="1"/>
    <xf numFmtId="41" fontId="8" fillId="6" borderId="3" xfId="0" applyNumberFormat="1" applyFont="1" applyFill="1" applyBorder="1"/>
    <xf numFmtId="41" fontId="0" fillId="6" borderId="1" xfId="0" applyNumberFormat="1" applyFill="1" applyBorder="1"/>
    <xf numFmtId="41" fontId="6" fillId="10" borderId="10" xfId="0" applyNumberFormat="1" applyFont="1" applyFill="1" applyBorder="1"/>
    <xf numFmtId="41" fontId="6" fillId="10" borderId="10" xfId="2" applyNumberFormat="1" applyFont="1" applyFill="1" applyBorder="1"/>
    <xf numFmtId="41" fontId="0" fillId="11" borderId="3" xfId="0" applyNumberFormat="1" applyFill="1" applyBorder="1"/>
    <xf numFmtId="41" fontId="8" fillId="11" borderId="3" xfId="0" applyNumberFormat="1" applyFont="1" applyFill="1" applyBorder="1"/>
    <xf numFmtId="0" fontId="2" fillId="11" borderId="1" xfId="0" applyFont="1" applyFill="1" applyBorder="1" applyAlignment="1">
      <alignment horizontal="right"/>
    </xf>
    <xf numFmtId="41" fontId="2" fillId="11" borderId="1" xfId="0" applyNumberFormat="1" applyFont="1" applyFill="1" applyBorder="1"/>
    <xf numFmtId="41" fontId="7" fillId="11" borderId="1" xfId="0" applyNumberFormat="1" applyFont="1" applyFill="1" applyBorder="1" applyAlignment="1"/>
    <xf numFmtId="41" fontId="0" fillId="12" borderId="3" xfId="0" applyNumberFormat="1" applyFill="1" applyBorder="1"/>
    <xf numFmtId="41" fontId="8" fillId="12" borderId="3" xfId="0" applyNumberFormat="1" applyFont="1" applyFill="1" applyBorder="1"/>
    <xf numFmtId="0" fontId="2" fillId="12" borderId="1" xfId="0" applyFont="1" applyFill="1" applyBorder="1" applyAlignment="1">
      <alignment horizontal="right"/>
    </xf>
    <xf numFmtId="41" fontId="2" fillId="12" borderId="1" xfId="0" applyNumberFormat="1" applyFont="1" applyFill="1" applyBorder="1"/>
    <xf numFmtId="41" fontId="7" fillId="12" borderId="1" xfId="0" applyNumberFormat="1" applyFont="1" applyFill="1" applyBorder="1" applyAlignment="1"/>
    <xf numFmtId="41" fontId="0" fillId="10" borderId="10" xfId="0" applyNumberFormat="1" applyFill="1" applyBorder="1"/>
    <xf numFmtId="41" fontId="0" fillId="2" borderId="18" xfId="0" applyNumberFormat="1" applyFill="1" applyBorder="1"/>
    <xf numFmtId="41" fontId="8" fillId="2" borderId="18" xfId="0" applyNumberFormat="1" applyFont="1" applyFill="1" applyBorder="1"/>
    <xf numFmtId="0" fontId="2" fillId="2" borderId="17" xfId="0" applyFont="1" applyFill="1" applyBorder="1" applyAlignment="1">
      <alignment horizontal="right"/>
    </xf>
    <xf numFmtId="41" fontId="2" fillId="2" borderId="17" xfId="0" applyNumberFormat="1" applyFont="1" applyFill="1" applyBorder="1"/>
    <xf numFmtId="41" fontId="7" fillId="2" borderId="17" xfId="0" applyNumberFormat="1" applyFont="1" applyFill="1" applyBorder="1" applyAlignment="1"/>
    <xf numFmtId="0" fontId="0" fillId="0" borderId="0" xfId="0" applyFill="1" applyBorder="1"/>
    <xf numFmtId="165" fontId="0" fillId="10" borderId="9" xfId="3" applyNumberFormat="1" applyFont="1" applyFill="1" applyBorder="1"/>
    <xf numFmtId="165" fontId="0" fillId="10" borderId="5" xfId="3" applyNumberFormat="1" applyFont="1" applyFill="1" applyBorder="1"/>
    <xf numFmtId="166" fontId="0" fillId="0" borderId="5" xfId="1" applyNumberFormat="1" applyFont="1" applyFill="1" applyBorder="1"/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41" fontId="8" fillId="3" borderId="5" xfId="0" applyNumberFormat="1" applyFont="1" applyFill="1" applyBorder="1" applyAlignment="1"/>
    <xf numFmtId="41" fontId="8" fillId="7" borderId="1" xfId="0" applyNumberFormat="1" applyFont="1" applyFill="1" applyBorder="1"/>
    <xf numFmtId="41" fontId="8" fillId="6" borderId="1" xfId="0" applyNumberFormat="1" applyFont="1" applyFill="1" applyBorder="1" applyAlignment="1"/>
    <xf numFmtId="41" fontId="8" fillId="6" borderId="1" xfId="0" applyNumberFormat="1" applyFont="1" applyFill="1" applyBorder="1"/>
    <xf numFmtId="41" fontId="8" fillId="2" borderId="1" xfId="0" applyNumberFormat="1" applyFont="1" applyFill="1" applyBorder="1"/>
    <xf numFmtId="3" fontId="0" fillId="10" borderId="10" xfId="0" applyNumberFormat="1" applyFill="1" applyBorder="1"/>
    <xf numFmtId="41" fontId="8" fillId="11" borderId="1" xfId="0" applyNumberFormat="1" applyFont="1" applyFill="1" applyBorder="1"/>
    <xf numFmtId="41" fontId="8" fillId="12" borderId="1" xfId="0" applyNumberFormat="1" applyFont="1" applyFill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164" fontId="0" fillId="0" borderId="5" xfId="0" applyNumberFormat="1" applyBorder="1"/>
    <xf numFmtId="164" fontId="14" fillId="0" borderId="11" xfId="0" applyNumberFormat="1" applyFont="1" applyFill="1" applyBorder="1" applyAlignment="1">
      <alignment horizontal="center" wrapText="1"/>
    </xf>
    <xf numFmtId="41" fontId="16" fillId="4" borderId="5" xfId="0" applyNumberFormat="1" applyFont="1" applyFill="1" applyBorder="1" applyAlignment="1"/>
    <xf numFmtId="164" fontId="2" fillId="0" borderId="2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7" borderId="2" xfId="0" applyFont="1" applyFill="1" applyBorder="1" applyAlignment="1"/>
    <xf numFmtId="0" fontId="2" fillId="7" borderId="4" xfId="0" applyFont="1" applyFill="1" applyBorder="1" applyAlignment="1"/>
    <xf numFmtId="41" fontId="0" fillId="0" borderId="5" xfId="0" applyNumberFormat="1" applyFont="1" applyFill="1" applyBorder="1" applyAlignment="1"/>
    <xf numFmtId="41" fontId="0" fillId="0" borderId="5" xfId="0" applyNumberFormat="1" applyFont="1" applyFill="1" applyBorder="1" applyAlignment="1">
      <alignment horizontal="right"/>
    </xf>
    <xf numFmtId="41" fontId="4" fillId="4" borderId="11" xfId="2" applyNumberFormat="1" applyFont="1" applyFill="1" applyBorder="1"/>
    <xf numFmtId="41" fontId="8" fillId="4" borderId="11" xfId="0" applyNumberFormat="1" applyFont="1" applyFill="1" applyBorder="1" applyAlignment="1"/>
    <xf numFmtId="41" fontId="7" fillId="5" borderId="0" xfId="0" applyNumberFormat="1" applyFont="1" applyFill="1" applyBorder="1" applyAlignment="1">
      <alignment horizontal="center" wrapText="1"/>
    </xf>
    <xf numFmtId="41" fontId="8" fillId="14" borderId="11" xfId="0" applyNumberFormat="1" applyFont="1" applyFill="1" applyBorder="1" applyAlignment="1"/>
    <xf numFmtId="41" fontId="0" fillId="14" borderId="10" xfId="0" applyNumberFormat="1" applyFont="1" applyFill="1" applyBorder="1" applyAlignment="1"/>
    <xf numFmtId="41" fontId="8" fillId="13" borderId="10" xfId="0" applyNumberFormat="1" applyFont="1" applyFill="1" applyBorder="1" applyAlignment="1"/>
    <xf numFmtId="41" fontId="8" fillId="13" borderId="10" xfId="1" applyNumberFormat="1" applyFont="1" applyFill="1" applyBorder="1" applyAlignment="1"/>
    <xf numFmtId="41" fontId="8" fillId="13" borderId="5" xfId="0" applyNumberFormat="1" applyFont="1" applyFill="1" applyBorder="1" applyAlignment="1"/>
    <xf numFmtId="0" fontId="0" fillId="13" borderId="0" xfId="0" applyFill="1"/>
    <xf numFmtId="3" fontId="0" fillId="13" borderId="10" xfId="0" applyNumberFormat="1" applyFill="1" applyBorder="1"/>
    <xf numFmtId="41" fontId="8" fillId="13" borderId="11" xfId="0" applyNumberFormat="1" applyFont="1" applyFill="1" applyBorder="1" applyAlignment="1"/>
    <xf numFmtId="41" fontId="8" fillId="0" borderId="12" xfId="0" applyNumberFormat="1" applyFont="1" applyFill="1" applyBorder="1" applyAlignment="1"/>
    <xf numFmtId="41" fontId="8" fillId="10" borderId="12" xfId="0" applyNumberFormat="1" applyFont="1" applyFill="1" applyBorder="1" applyAlignment="1"/>
    <xf numFmtId="166" fontId="0" fillId="0" borderId="0" xfId="1" applyNumberFormat="1" applyFont="1" applyFill="1" applyBorder="1"/>
    <xf numFmtId="0" fontId="2" fillId="8" borderId="11" xfId="0" applyFont="1" applyFill="1" applyBorder="1" applyAlignment="1">
      <alignment horizontal="center" wrapText="1"/>
    </xf>
    <xf numFmtId="164" fontId="17" fillId="8" borderId="11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 wrapText="1"/>
    </xf>
    <xf numFmtId="164" fontId="0" fillId="7" borderId="5" xfId="0" applyNumberFormat="1" applyFill="1" applyBorder="1"/>
    <xf numFmtId="38" fontId="8" fillId="7" borderId="5" xfId="0" applyNumberFormat="1" applyFont="1" applyFill="1" applyBorder="1"/>
    <xf numFmtId="41" fontId="8" fillId="2" borderId="4" xfId="0" applyNumberFormat="1" applyFont="1" applyFill="1" applyBorder="1"/>
    <xf numFmtId="0" fontId="0" fillId="13" borderId="0" xfId="0" applyFont="1" applyFill="1"/>
    <xf numFmtId="0" fontId="0" fillId="15" borderId="0" xfId="0" applyFill="1"/>
    <xf numFmtId="41" fontId="8" fillId="6" borderId="10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164" fontId="0" fillId="0" borderId="5" xfId="0" applyNumberFormat="1" applyFont="1" applyFill="1" applyBorder="1"/>
    <xf numFmtId="166" fontId="8" fillId="0" borderId="5" xfId="1" applyNumberFormat="1" applyFont="1" applyFill="1" applyBorder="1"/>
    <xf numFmtId="166" fontId="8" fillId="0" borderId="5" xfId="1" applyNumberFormat="1" applyFont="1" applyFill="1" applyBorder="1" applyAlignment="1"/>
    <xf numFmtId="0" fontId="10" fillId="0" borderId="0" xfId="0" applyFont="1"/>
    <xf numFmtId="3" fontId="10" fillId="0" borderId="0" xfId="0" applyNumberFormat="1" applyFont="1"/>
    <xf numFmtId="41" fontId="10" fillId="0" borderId="0" xfId="0" applyNumberFormat="1" applyFont="1"/>
    <xf numFmtId="0" fontId="19" fillId="0" borderId="0" xfId="0" applyFont="1"/>
    <xf numFmtId="3" fontId="20" fillId="0" borderId="0" xfId="0" applyNumberFormat="1" applyFont="1"/>
    <xf numFmtId="0" fontId="10" fillId="0" borderId="0" xfId="0" applyFont="1" applyAlignment="1"/>
    <xf numFmtId="0" fontId="21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41" fontId="7" fillId="5" borderId="14" xfId="0" applyNumberFormat="1" applyFont="1" applyFill="1" applyBorder="1" applyAlignment="1">
      <alignment horizontal="right"/>
    </xf>
    <xf numFmtId="0" fontId="2" fillId="12" borderId="2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1" fontId="13" fillId="0" borderId="0" xfId="0" applyNumberFormat="1" applyFont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Normal_FY'99 AS Monthly Summary" xfId="2"/>
  </cellStyles>
  <dxfs count="0"/>
  <tableStyles count="0" defaultTableStyle="TableStyleMedium2" defaultPivotStyle="PivotStyleLight16"/>
  <colors>
    <mruColors>
      <color rgb="FF9966FF"/>
      <color rgb="FFFFFF66"/>
      <color rgb="FFE2E2E2"/>
      <color rgb="FFE0A8AD"/>
      <color rgb="FFDA969C"/>
      <color rgb="FFC2A3FF"/>
      <color rgb="FF9999FF"/>
      <color rgb="FFE6E6E6"/>
      <color rgb="FFDD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77"/>
  <sheetViews>
    <sheetView tabSelected="1" zoomScaleNormal="100" workbookViewId="0">
      <pane xSplit="3" ySplit="2" topLeftCell="D68" activePane="bottomRight" state="frozen"/>
      <selection pane="topRight" activeCell="D1" sqref="D1"/>
      <selection pane="bottomLeft" activeCell="A3" sqref="A3"/>
      <selection pane="bottomRight" activeCell="C89" sqref="C89"/>
    </sheetView>
  </sheetViews>
  <sheetFormatPr defaultRowHeight="14.4"/>
  <cols>
    <col min="1" max="1" width="3.88671875" style="9" bestFit="1" customWidth="1"/>
    <col min="2" max="2" width="15.88671875" style="1" bestFit="1" customWidth="1"/>
    <col min="3" max="3" width="45.21875" customWidth="1"/>
    <col min="4" max="5" width="45.21875" style="13" hidden="1" customWidth="1"/>
    <col min="6" max="7" width="45.21875" style="20" hidden="1" customWidth="1"/>
    <col min="8" max="8" width="10.6640625" customWidth="1"/>
    <col min="9" max="9" width="13.109375" customWidth="1"/>
    <col min="10" max="10" width="12.44140625" customWidth="1"/>
    <col min="11" max="11" width="12.88671875" customWidth="1"/>
    <col min="12" max="12" width="10.44140625" hidden="1" customWidth="1"/>
    <col min="13" max="13" width="10.33203125" hidden="1" customWidth="1"/>
    <col min="14" max="14" width="10.5546875" hidden="1" customWidth="1"/>
    <col min="15" max="15" width="0" hidden="1" customWidth="1"/>
  </cols>
  <sheetData>
    <row r="1" spans="1:15" ht="32.25" customHeight="1" thickBot="1">
      <c r="A1" s="207" t="s">
        <v>238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194"/>
      <c r="M1" s="194"/>
      <c r="N1" s="194"/>
    </row>
    <row r="2" spans="1:15" ht="63" customHeight="1" thickBot="1">
      <c r="B2" s="37"/>
      <c r="C2" s="9"/>
      <c r="D2" s="164" t="s">
        <v>154</v>
      </c>
      <c r="E2" s="186" t="s">
        <v>155</v>
      </c>
      <c r="F2" s="187" t="s">
        <v>171</v>
      </c>
      <c r="G2" s="187" t="s">
        <v>225</v>
      </c>
      <c r="H2" s="162" t="s">
        <v>197</v>
      </c>
      <c r="I2" s="162" t="s">
        <v>205</v>
      </c>
      <c r="J2" s="162" t="s">
        <v>206</v>
      </c>
      <c r="K2" s="165" t="s">
        <v>204</v>
      </c>
      <c r="L2" s="184" t="s">
        <v>223</v>
      </c>
      <c r="M2" s="185" t="s">
        <v>226</v>
      </c>
      <c r="N2" s="185" t="s">
        <v>217</v>
      </c>
    </row>
    <row r="3" spans="1:15" ht="22.2" customHeight="1" thickBot="1">
      <c r="B3" s="210" t="s">
        <v>11</v>
      </c>
      <c r="C3" s="210"/>
      <c r="D3" s="188"/>
      <c r="E3" s="188"/>
      <c r="F3" s="188"/>
      <c r="G3" s="81"/>
      <c r="H3" s="189"/>
      <c r="I3" s="189"/>
      <c r="J3" s="189"/>
      <c r="K3" s="189"/>
      <c r="L3" s="189"/>
      <c r="M3" s="189"/>
      <c r="N3" s="189"/>
    </row>
    <row r="4" spans="1:15" ht="15.6" customHeight="1">
      <c r="A4" s="9">
        <v>1</v>
      </c>
      <c r="B4" s="95" t="s">
        <v>80</v>
      </c>
      <c r="C4" s="96" t="s">
        <v>0</v>
      </c>
      <c r="D4" s="97">
        <v>141086</v>
      </c>
      <c r="E4" s="97">
        <v>145373</v>
      </c>
      <c r="F4" s="98">
        <v>113029</v>
      </c>
      <c r="G4" s="98">
        <v>114561</v>
      </c>
      <c r="H4" s="98">
        <v>115365</v>
      </c>
      <c r="I4" s="98">
        <v>134964</v>
      </c>
      <c r="J4" s="98">
        <v>134589</v>
      </c>
      <c r="K4" s="98">
        <v>134539</v>
      </c>
      <c r="L4" s="98"/>
      <c r="M4" s="175">
        <v>1820</v>
      </c>
      <c r="N4" s="175">
        <v>19674</v>
      </c>
      <c r="O4" s="178" t="s">
        <v>219</v>
      </c>
    </row>
    <row r="5" spans="1:15" ht="15.6" customHeight="1">
      <c r="A5" s="9">
        <v>2</v>
      </c>
      <c r="B5" s="8" t="s">
        <v>81</v>
      </c>
      <c r="C5" s="6" t="s">
        <v>1</v>
      </c>
      <c r="D5" s="23">
        <v>2000</v>
      </c>
      <c r="E5" s="23">
        <v>2000</v>
      </c>
      <c r="F5" s="31">
        <v>2500</v>
      </c>
      <c r="G5" s="44">
        <v>2500</v>
      </c>
      <c r="H5" s="44">
        <v>2500</v>
      </c>
      <c r="I5" s="44">
        <v>2500</v>
      </c>
      <c r="J5" s="44">
        <v>2500</v>
      </c>
      <c r="K5" s="44">
        <v>2500</v>
      </c>
      <c r="L5" s="44"/>
      <c r="M5" s="44"/>
      <c r="N5" s="44"/>
    </row>
    <row r="6" spans="1:15" ht="15.6" customHeight="1">
      <c r="A6" s="9">
        <v>3</v>
      </c>
      <c r="B6" s="90" t="s">
        <v>82</v>
      </c>
      <c r="C6" s="91" t="s">
        <v>2</v>
      </c>
      <c r="D6" s="94">
        <v>1500</v>
      </c>
      <c r="E6" s="94">
        <v>2500</v>
      </c>
      <c r="F6" s="93">
        <v>2500</v>
      </c>
      <c r="G6" s="93">
        <v>2500</v>
      </c>
      <c r="H6" s="93">
        <v>2500</v>
      </c>
      <c r="I6" s="93">
        <v>2450</v>
      </c>
      <c r="J6" s="93">
        <v>2450</v>
      </c>
      <c r="K6" s="93">
        <v>2450</v>
      </c>
      <c r="L6" s="93"/>
      <c r="M6" s="93"/>
      <c r="N6" s="93"/>
    </row>
    <row r="7" spans="1:15" ht="15.6" customHeight="1">
      <c r="A7" s="9">
        <v>4</v>
      </c>
      <c r="B7" s="8" t="s">
        <v>83</v>
      </c>
      <c r="C7" s="6" t="s">
        <v>3</v>
      </c>
      <c r="D7" s="24"/>
      <c r="E7" s="24"/>
      <c r="F7" s="31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/>
      <c r="M7" s="44"/>
      <c r="N7" s="44"/>
      <c r="O7" s="178" t="s">
        <v>222</v>
      </c>
    </row>
    <row r="8" spans="1:15" ht="15.6" customHeight="1">
      <c r="A8" s="9">
        <v>5</v>
      </c>
      <c r="B8" s="90" t="s">
        <v>84</v>
      </c>
      <c r="C8" s="91" t="s">
        <v>4</v>
      </c>
      <c r="D8" s="94">
        <v>2325</v>
      </c>
      <c r="E8" s="94">
        <v>4725</v>
      </c>
      <c r="F8" s="93">
        <v>15531</v>
      </c>
      <c r="G8" s="93">
        <v>15531</v>
      </c>
      <c r="H8" s="93">
        <v>14950</v>
      </c>
      <c r="I8" s="93">
        <v>15150</v>
      </c>
      <c r="J8" s="93">
        <v>15150</v>
      </c>
      <c r="K8" s="93">
        <v>15150</v>
      </c>
      <c r="L8" s="93"/>
      <c r="M8" s="93"/>
      <c r="N8" s="93"/>
    </row>
    <row r="9" spans="1:15" ht="15.6" customHeight="1">
      <c r="A9" s="9">
        <v>6</v>
      </c>
      <c r="B9" s="8" t="s">
        <v>85</v>
      </c>
      <c r="C9" s="6" t="s">
        <v>5</v>
      </c>
      <c r="D9" s="16"/>
      <c r="E9" s="16">
        <v>10000</v>
      </c>
      <c r="F9" s="31">
        <v>10000</v>
      </c>
      <c r="G9" s="44">
        <v>5000</v>
      </c>
      <c r="H9" s="44">
        <v>5000</v>
      </c>
      <c r="I9" s="44">
        <v>1000</v>
      </c>
      <c r="J9" s="44">
        <v>1000</v>
      </c>
      <c r="K9" s="44">
        <v>1000</v>
      </c>
      <c r="L9" s="44"/>
      <c r="M9" s="44"/>
      <c r="N9" s="44"/>
    </row>
    <row r="10" spans="1:15" ht="15.6" customHeight="1">
      <c r="A10" s="9">
        <v>7</v>
      </c>
      <c r="B10" s="90" t="s">
        <v>86</v>
      </c>
      <c r="C10" s="91" t="s">
        <v>6</v>
      </c>
      <c r="D10" s="92">
        <v>8000</v>
      </c>
      <c r="E10" s="92">
        <v>5000</v>
      </c>
      <c r="F10" s="93">
        <v>3000</v>
      </c>
      <c r="G10" s="93">
        <v>3000</v>
      </c>
      <c r="H10" s="93">
        <v>3000</v>
      </c>
      <c r="I10" s="93">
        <v>3000</v>
      </c>
      <c r="J10" s="93">
        <v>3000</v>
      </c>
      <c r="K10" s="93">
        <v>3000</v>
      </c>
      <c r="L10" s="93"/>
      <c r="M10" s="93"/>
      <c r="N10" s="93"/>
    </row>
    <row r="11" spans="1:15" ht="15.6" customHeight="1">
      <c r="A11" s="9">
        <v>8</v>
      </c>
      <c r="B11" s="8" t="s">
        <v>87</v>
      </c>
      <c r="C11" s="6" t="s">
        <v>7</v>
      </c>
      <c r="D11" s="25">
        <v>400</v>
      </c>
      <c r="E11" s="25">
        <v>400</v>
      </c>
      <c r="F11" s="31">
        <v>700</v>
      </c>
      <c r="G11" s="44">
        <v>700</v>
      </c>
      <c r="H11" s="44">
        <v>700</v>
      </c>
      <c r="I11" s="44">
        <v>700</v>
      </c>
      <c r="J11" s="44">
        <v>700</v>
      </c>
      <c r="K11" s="44">
        <v>700</v>
      </c>
      <c r="L11" s="44"/>
      <c r="M11" s="44"/>
      <c r="N11" s="44"/>
      <c r="O11" s="178" t="s">
        <v>230</v>
      </c>
    </row>
    <row r="12" spans="1:15" ht="15.6" customHeight="1">
      <c r="A12" s="9">
        <v>9</v>
      </c>
      <c r="B12" s="90" t="s">
        <v>88</v>
      </c>
      <c r="C12" s="91" t="s">
        <v>8</v>
      </c>
      <c r="D12" s="99">
        <v>3000</v>
      </c>
      <c r="E12" s="99">
        <v>3500</v>
      </c>
      <c r="F12" s="93">
        <v>3500</v>
      </c>
      <c r="G12" s="93">
        <v>3500</v>
      </c>
      <c r="H12" s="93">
        <v>4110</v>
      </c>
      <c r="I12" s="93">
        <v>4280</v>
      </c>
      <c r="J12" s="93">
        <v>4280</v>
      </c>
      <c r="K12" s="93">
        <v>4280</v>
      </c>
      <c r="L12" s="93"/>
      <c r="M12" s="93"/>
      <c r="N12" s="93"/>
    </row>
    <row r="13" spans="1:15" ht="15.6" customHeight="1">
      <c r="A13" s="9">
        <v>10</v>
      </c>
      <c r="B13" s="8" t="s">
        <v>89</v>
      </c>
      <c r="C13" s="6" t="s">
        <v>9</v>
      </c>
      <c r="D13" s="25"/>
      <c r="E13" s="25">
        <v>750</v>
      </c>
      <c r="F13" s="31">
        <v>750</v>
      </c>
      <c r="G13" s="44">
        <v>750</v>
      </c>
      <c r="H13" s="44">
        <v>750</v>
      </c>
      <c r="I13" s="44">
        <v>750</v>
      </c>
      <c r="J13" s="44">
        <v>750</v>
      </c>
      <c r="K13" s="44">
        <v>750</v>
      </c>
      <c r="L13" s="44"/>
      <c r="M13" s="44"/>
      <c r="N13" s="44"/>
    </row>
    <row r="14" spans="1:15" ht="15.6" customHeight="1">
      <c r="A14" s="9">
        <v>11</v>
      </c>
      <c r="B14" s="90" t="s">
        <v>90</v>
      </c>
      <c r="C14" s="91" t="s">
        <v>10</v>
      </c>
      <c r="D14" s="99">
        <v>2200</v>
      </c>
      <c r="E14" s="99">
        <v>1000</v>
      </c>
      <c r="F14" s="93">
        <v>1500</v>
      </c>
      <c r="G14" s="93">
        <v>1500</v>
      </c>
      <c r="H14" s="93">
        <v>1500</v>
      </c>
      <c r="I14" s="93">
        <v>1500</v>
      </c>
      <c r="J14" s="93">
        <v>1500</v>
      </c>
      <c r="K14" s="93">
        <v>1500</v>
      </c>
      <c r="L14" s="93"/>
      <c r="M14" s="93"/>
      <c r="N14" s="93"/>
    </row>
    <row r="15" spans="1:15" ht="15.6" customHeight="1" thickBot="1">
      <c r="A15" s="9">
        <v>12</v>
      </c>
      <c r="B15" s="8" t="s">
        <v>91</v>
      </c>
      <c r="C15" s="4" t="s">
        <v>92</v>
      </c>
      <c r="D15" s="26">
        <v>500</v>
      </c>
      <c r="E15" s="26">
        <v>250</v>
      </c>
      <c r="F15" s="74">
        <v>250</v>
      </c>
      <c r="G15" s="75">
        <v>200</v>
      </c>
      <c r="H15" s="75">
        <v>100</v>
      </c>
      <c r="I15" s="75">
        <v>50</v>
      </c>
      <c r="J15" s="75">
        <v>50</v>
      </c>
      <c r="K15" s="75">
        <v>50</v>
      </c>
      <c r="L15" s="75"/>
      <c r="M15" s="75"/>
      <c r="N15" s="75"/>
    </row>
    <row r="16" spans="1:15" ht="15" thickBot="1">
      <c r="C16" s="82" t="s">
        <v>156</v>
      </c>
      <c r="D16" s="42">
        <f>SUM(D4:D15)</f>
        <v>161011</v>
      </c>
      <c r="E16" s="42">
        <f t="shared" ref="E16" si="0">SUM(E4:E15)</f>
        <v>175498</v>
      </c>
      <c r="F16" s="78">
        <f>SUM(F4:F15)</f>
        <v>153260</v>
      </c>
      <c r="G16" s="78">
        <f>SUM(G4:G15)</f>
        <v>149742</v>
      </c>
      <c r="H16" s="78">
        <f t="shared" ref="H16" si="1">SUM(H4:H15)</f>
        <v>150475</v>
      </c>
      <c r="I16" s="78">
        <f t="shared" ref="I16:L16" si="2">SUM(I4:I15)</f>
        <v>166344</v>
      </c>
      <c r="J16" s="78">
        <f t="shared" si="2"/>
        <v>165969</v>
      </c>
      <c r="K16" s="78">
        <f t="shared" si="2"/>
        <v>165919</v>
      </c>
      <c r="L16" s="78">
        <f t="shared" si="2"/>
        <v>0</v>
      </c>
      <c r="M16" s="78">
        <f t="shared" ref="M16:N16" si="3">SUM(M4:M15)</f>
        <v>1820</v>
      </c>
      <c r="N16" s="78">
        <f t="shared" si="3"/>
        <v>19674</v>
      </c>
    </row>
    <row r="17" spans="1:15" ht="15" thickBot="1">
      <c r="D17" s="22"/>
      <c r="E17" s="22"/>
      <c r="F17" s="28"/>
      <c r="G17" s="22"/>
      <c r="H17" s="22"/>
      <c r="I17" s="22"/>
      <c r="J17" s="22"/>
      <c r="K17" s="22"/>
      <c r="L17" s="22"/>
      <c r="M17" s="22"/>
      <c r="N17" s="22"/>
    </row>
    <row r="18" spans="1:15" ht="15" thickBot="1">
      <c r="B18" s="166" t="s">
        <v>12</v>
      </c>
      <c r="C18" s="167"/>
      <c r="D18" s="85"/>
      <c r="E18" s="85"/>
      <c r="F18" s="86"/>
      <c r="G18" s="86"/>
      <c r="H18" s="152"/>
      <c r="I18" s="152"/>
      <c r="J18" s="86"/>
      <c r="K18" s="152"/>
      <c r="L18" s="86"/>
      <c r="M18" s="86"/>
      <c r="N18" s="86"/>
    </row>
    <row r="19" spans="1:15" ht="15.6" customHeight="1">
      <c r="A19" s="9">
        <v>13</v>
      </c>
      <c r="B19" s="95" t="s">
        <v>93</v>
      </c>
      <c r="C19" s="96" t="s">
        <v>170</v>
      </c>
      <c r="D19" s="97">
        <f>14870+5877+7328+37.31</f>
        <v>28112.31</v>
      </c>
      <c r="E19" s="97">
        <v>36497</v>
      </c>
      <c r="F19" s="100">
        <v>43776</v>
      </c>
      <c r="G19" s="100">
        <v>49754</v>
      </c>
      <c r="H19" s="100">
        <v>50513</v>
      </c>
      <c r="I19" s="100">
        <v>59740</v>
      </c>
      <c r="J19" s="100">
        <v>59740</v>
      </c>
      <c r="K19" s="100">
        <v>59740</v>
      </c>
      <c r="L19" s="100"/>
      <c r="M19" s="176">
        <v>3232</v>
      </c>
      <c r="N19" s="176">
        <v>9421.98</v>
      </c>
    </row>
    <row r="20" spans="1:15" ht="15.6" customHeight="1">
      <c r="A20" s="9">
        <v>14</v>
      </c>
      <c r="B20" s="10" t="s">
        <v>94</v>
      </c>
      <c r="C20" s="5" t="s">
        <v>194</v>
      </c>
      <c r="D20" s="16">
        <f>9298-7328</f>
        <v>1970</v>
      </c>
      <c r="E20" s="16">
        <v>1885</v>
      </c>
      <c r="F20" s="45">
        <v>2890</v>
      </c>
      <c r="G20" s="46">
        <v>2890</v>
      </c>
      <c r="H20" s="46">
        <v>2890</v>
      </c>
      <c r="I20" s="46">
        <v>3040</v>
      </c>
      <c r="J20" s="46">
        <v>3040</v>
      </c>
      <c r="K20" s="46">
        <v>3040</v>
      </c>
      <c r="L20" s="46"/>
      <c r="M20" s="46"/>
      <c r="N20" s="46"/>
    </row>
    <row r="21" spans="1:15" ht="15.6" customHeight="1">
      <c r="A21" s="9">
        <v>15</v>
      </c>
      <c r="B21" s="104" t="s">
        <v>95</v>
      </c>
      <c r="C21" s="91" t="s">
        <v>13</v>
      </c>
      <c r="D21" s="91">
        <f>12879-5877</f>
        <v>7002</v>
      </c>
      <c r="E21" s="91">
        <v>6995</v>
      </c>
      <c r="F21" s="146">
        <v>8095</v>
      </c>
      <c r="G21" s="147">
        <v>8095</v>
      </c>
      <c r="H21" s="147">
        <v>8095</v>
      </c>
      <c r="I21" s="147">
        <v>8095</v>
      </c>
      <c r="J21" s="147">
        <v>8095</v>
      </c>
      <c r="K21" s="147">
        <v>8095</v>
      </c>
      <c r="L21" s="147"/>
      <c r="M21" s="147"/>
      <c r="N21" s="147"/>
    </row>
    <row r="22" spans="1:15" ht="15.6" customHeight="1">
      <c r="A22" s="9">
        <v>16</v>
      </c>
      <c r="B22" s="10" t="s">
        <v>96</v>
      </c>
      <c r="C22" s="5" t="s">
        <v>14</v>
      </c>
      <c r="D22" s="16">
        <f>4381-3731</f>
        <v>650</v>
      </c>
      <c r="E22" s="16">
        <v>375</v>
      </c>
      <c r="F22" s="45">
        <v>0</v>
      </c>
      <c r="G22" s="46">
        <v>0</v>
      </c>
      <c r="H22" s="46">
        <v>0</v>
      </c>
      <c r="I22" s="46">
        <v>0</v>
      </c>
      <c r="J22" s="46">
        <v>1000</v>
      </c>
      <c r="K22" s="46">
        <v>0</v>
      </c>
      <c r="L22" s="46"/>
      <c r="M22" s="46"/>
      <c r="N22" s="46"/>
      <c r="O22" s="178" t="s">
        <v>228</v>
      </c>
    </row>
    <row r="23" spans="1:15" ht="15.6" customHeight="1">
      <c r="A23" s="9">
        <v>17</v>
      </c>
      <c r="B23" s="87" t="s">
        <v>97</v>
      </c>
      <c r="C23" s="88" t="s">
        <v>15</v>
      </c>
      <c r="D23" s="102">
        <v>2250</v>
      </c>
      <c r="E23" s="102">
        <v>2020</v>
      </c>
      <c r="F23" s="103">
        <v>3191</v>
      </c>
      <c r="G23" s="103">
        <v>3191</v>
      </c>
      <c r="H23" s="103">
        <v>3191</v>
      </c>
      <c r="I23" s="103">
        <v>3191</v>
      </c>
      <c r="J23" s="103">
        <v>3191</v>
      </c>
      <c r="K23" s="103">
        <v>3191</v>
      </c>
      <c r="L23" s="103"/>
      <c r="M23" s="103"/>
      <c r="N23" s="103"/>
    </row>
    <row r="24" spans="1:15" ht="15.6" customHeight="1">
      <c r="A24" s="9">
        <v>18</v>
      </c>
      <c r="B24" s="10" t="s">
        <v>98</v>
      </c>
      <c r="C24" s="5" t="s">
        <v>16</v>
      </c>
      <c r="D24" s="16"/>
      <c r="E24" s="16">
        <v>750</v>
      </c>
      <c r="F24" s="45">
        <v>950</v>
      </c>
      <c r="G24" s="46">
        <v>950</v>
      </c>
      <c r="H24" s="46">
        <v>850</v>
      </c>
      <c r="I24" s="46">
        <v>850</v>
      </c>
      <c r="J24" s="46">
        <v>850</v>
      </c>
      <c r="K24" s="46">
        <v>850</v>
      </c>
      <c r="L24" s="46">
        <v>90</v>
      </c>
      <c r="M24" s="46"/>
      <c r="N24" s="46"/>
    </row>
    <row r="25" spans="1:15" ht="15.6" customHeight="1" thickBot="1">
      <c r="A25" s="9">
        <v>19</v>
      </c>
      <c r="B25" s="87" t="s">
        <v>99</v>
      </c>
      <c r="C25" s="105" t="s">
        <v>17</v>
      </c>
      <c r="D25" s="106">
        <v>4300</v>
      </c>
      <c r="E25" s="106">
        <v>7600</v>
      </c>
      <c r="F25" s="107">
        <v>8600</v>
      </c>
      <c r="G25" s="107">
        <v>8765</v>
      </c>
      <c r="H25" s="107">
        <v>8765</v>
      </c>
      <c r="I25" s="107">
        <v>8765</v>
      </c>
      <c r="J25" s="107">
        <v>8765</v>
      </c>
      <c r="K25" s="107">
        <v>0</v>
      </c>
      <c r="L25" s="107"/>
      <c r="M25" s="107"/>
      <c r="N25" s="107"/>
    </row>
    <row r="26" spans="1:15" ht="15" thickBot="1">
      <c r="C26" s="41" t="s">
        <v>157</v>
      </c>
      <c r="D26" s="42">
        <f>SUM(D19:D25)</f>
        <v>44284.31</v>
      </c>
      <c r="E26" s="42">
        <f t="shared" ref="E26" si="4">SUM(E19:E25)</f>
        <v>56122</v>
      </c>
      <c r="F26" s="117">
        <f>SUM(F19:F25)</f>
        <v>67502</v>
      </c>
      <c r="G26" s="117">
        <f>SUM(G19:G25)</f>
        <v>73645</v>
      </c>
      <c r="H26" s="117">
        <f>SUM(H19:H25)</f>
        <v>74304</v>
      </c>
      <c r="I26" s="117">
        <f t="shared" ref="I26:L26" si="5">SUM(I19:I25)</f>
        <v>83681</v>
      </c>
      <c r="J26" s="117">
        <f t="shared" si="5"/>
        <v>84681</v>
      </c>
      <c r="K26" s="117">
        <f t="shared" si="5"/>
        <v>74916</v>
      </c>
      <c r="L26" s="117">
        <f t="shared" si="5"/>
        <v>90</v>
      </c>
      <c r="M26" s="117">
        <f t="shared" ref="M26:N26" si="6">SUM(M19:M25)</f>
        <v>3232</v>
      </c>
      <c r="N26" s="117">
        <f t="shared" si="6"/>
        <v>9421.98</v>
      </c>
    </row>
    <row r="27" spans="1:15" ht="15" thickBot="1">
      <c r="D27" s="22"/>
      <c r="E27" s="22"/>
      <c r="F27" s="28"/>
      <c r="G27" s="22"/>
      <c r="H27" s="22"/>
      <c r="I27" s="22"/>
      <c r="J27" s="22"/>
      <c r="K27" s="22"/>
      <c r="L27" s="22"/>
      <c r="M27" s="22"/>
      <c r="N27" s="22"/>
    </row>
    <row r="28" spans="1:15" ht="15" thickBot="1">
      <c r="B28" s="208" t="s">
        <v>18</v>
      </c>
      <c r="C28" s="209"/>
      <c r="D28" s="120"/>
      <c r="E28" s="120"/>
      <c r="F28" s="121"/>
      <c r="G28" s="121"/>
      <c r="H28" s="153"/>
      <c r="I28" s="153"/>
      <c r="J28" s="121"/>
      <c r="K28" s="153"/>
      <c r="L28" s="121"/>
      <c r="M28" s="121"/>
      <c r="N28" s="121"/>
    </row>
    <row r="29" spans="1:15" ht="15.6" customHeight="1">
      <c r="A29" s="9">
        <v>20</v>
      </c>
      <c r="B29" s="108" t="s">
        <v>100</v>
      </c>
      <c r="C29" s="109" t="s">
        <v>19</v>
      </c>
      <c r="D29" s="118">
        <v>76357</v>
      </c>
      <c r="E29" s="118">
        <v>81370</v>
      </c>
      <c r="F29" s="119">
        <v>89562</v>
      </c>
      <c r="G29" s="119">
        <v>86291</v>
      </c>
      <c r="H29" s="119">
        <v>86862</v>
      </c>
      <c r="I29" s="119">
        <v>95384</v>
      </c>
      <c r="J29" s="119">
        <v>96974</v>
      </c>
      <c r="K29" s="119">
        <v>96974</v>
      </c>
      <c r="L29" s="119"/>
      <c r="M29" s="175">
        <v>4996</v>
      </c>
      <c r="N29" s="175">
        <v>9261.7099999999991</v>
      </c>
    </row>
    <row r="30" spans="1:15" ht="15.6" customHeight="1">
      <c r="A30" s="9">
        <v>21</v>
      </c>
      <c r="B30" s="10" t="s">
        <v>101</v>
      </c>
      <c r="C30" s="5" t="s">
        <v>20</v>
      </c>
      <c r="D30" s="16">
        <v>42653</v>
      </c>
      <c r="E30" s="16">
        <v>43282</v>
      </c>
      <c r="F30" s="31">
        <v>22545</v>
      </c>
      <c r="G30" s="44">
        <v>48801</v>
      </c>
      <c r="H30" s="151">
        <v>48698</v>
      </c>
      <c r="I30" s="151">
        <v>56028</v>
      </c>
      <c r="J30" s="151">
        <v>55918</v>
      </c>
      <c r="K30" s="151">
        <v>55918</v>
      </c>
      <c r="L30" s="151"/>
      <c r="M30" s="177">
        <v>4619</v>
      </c>
      <c r="N30" s="177">
        <v>7783.88</v>
      </c>
    </row>
    <row r="31" spans="1:15" ht="15.6" customHeight="1">
      <c r="A31" s="9">
        <v>22</v>
      </c>
      <c r="B31" s="90" t="s">
        <v>102</v>
      </c>
      <c r="C31" s="96" t="s">
        <v>21</v>
      </c>
      <c r="D31" s="94">
        <v>3500</v>
      </c>
      <c r="E31" s="94">
        <v>1500</v>
      </c>
      <c r="F31" s="93">
        <v>750</v>
      </c>
      <c r="G31" s="93">
        <v>750</v>
      </c>
      <c r="H31" s="93">
        <v>750</v>
      </c>
      <c r="I31" s="93">
        <v>750</v>
      </c>
      <c r="J31" s="93">
        <v>750</v>
      </c>
      <c r="K31" s="93">
        <v>750</v>
      </c>
      <c r="L31" s="93"/>
      <c r="M31" s="93"/>
      <c r="N31" s="93"/>
    </row>
    <row r="32" spans="1:15" ht="15.6" customHeight="1">
      <c r="A32" s="9">
        <v>23</v>
      </c>
      <c r="B32" s="10" t="s">
        <v>103</v>
      </c>
      <c r="C32" s="5" t="s">
        <v>22</v>
      </c>
      <c r="D32" s="16">
        <v>22000</v>
      </c>
      <c r="E32" s="16">
        <v>22000</v>
      </c>
      <c r="F32" s="31">
        <v>21000</v>
      </c>
      <c r="G32" s="44">
        <v>21000</v>
      </c>
      <c r="H32" s="44">
        <v>21000</v>
      </c>
      <c r="I32" s="44">
        <v>21000</v>
      </c>
      <c r="J32" s="44">
        <v>21000</v>
      </c>
      <c r="K32" s="44">
        <v>21000</v>
      </c>
      <c r="L32" s="44"/>
      <c r="M32" s="44"/>
      <c r="N32" s="44"/>
    </row>
    <row r="33" spans="1:15" ht="15.6" customHeight="1">
      <c r="A33" s="9">
        <v>24</v>
      </c>
      <c r="B33" s="90" t="s">
        <v>104</v>
      </c>
      <c r="C33" s="91" t="s">
        <v>23</v>
      </c>
      <c r="D33" s="94">
        <v>137250</v>
      </c>
      <c r="E33" s="94">
        <v>137250</v>
      </c>
      <c r="F33" s="93">
        <v>147000</v>
      </c>
      <c r="G33" s="93">
        <v>159500</v>
      </c>
      <c r="H33" s="93">
        <v>161600</v>
      </c>
      <c r="I33" s="93">
        <v>173786</v>
      </c>
      <c r="J33" s="93">
        <v>173786</v>
      </c>
      <c r="K33" s="93">
        <v>173786</v>
      </c>
      <c r="L33" s="93">
        <v>12186</v>
      </c>
      <c r="M33" s="93"/>
      <c r="N33" s="93"/>
    </row>
    <row r="34" spans="1:15" ht="15.6" customHeight="1">
      <c r="A34" s="9">
        <v>25</v>
      </c>
      <c r="B34" s="10" t="s">
        <v>105</v>
      </c>
      <c r="C34" s="5" t="s">
        <v>24</v>
      </c>
      <c r="D34" s="23">
        <v>4500</v>
      </c>
      <c r="E34" s="23">
        <v>4500</v>
      </c>
      <c r="F34" s="31">
        <v>4500</v>
      </c>
      <c r="G34" s="44">
        <v>5150</v>
      </c>
      <c r="H34" s="44">
        <v>4870</v>
      </c>
      <c r="I34" s="44">
        <v>5070</v>
      </c>
      <c r="J34" s="44">
        <v>6300</v>
      </c>
      <c r="K34" s="44">
        <v>6300</v>
      </c>
      <c r="L34" s="44"/>
      <c r="M34" s="44"/>
      <c r="N34" s="44"/>
    </row>
    <row r="35" spans="1:15" ht="15.6" customHeight="1">
      <c r="A35" s="9">
        <v>26</v>
      </c>
      <c r="B35" s="90" t="s">
        <v>106</v>
      </c>
      <c r="C35" s="91" t="s">
        <v>215</v>
      </c>
      <c r="D35" s="110">
        <v>0</v>
      </c>
      <c r="E35" s="110">
        <v>0</v>
      </c>
      <c r="F35" s="93">
        <v>-1373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/>
      <c r="M35" s="93"/>
      <c r="N35" s="93"/>
    </row>
    <row r="36" spans="1:15" ht="15.6" customHeight="1">
      <c r="A36" s="145">
        <v>27</v>
      </c>
      <c r="B36" s="149" t="s">
        <v>198</v>
      </c>
      <c r="C36" s="150" t="s">
        <v>199</v>
      </c>
      <c r="D36" s="25"/>
      <c r="E36" s="25"/>
      <c r="F36" s="77"/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/>
      <c r="M36" s="77"/>
      <c r="N36" s="77"/>
    </row>
    <row r="37" spans="1:15" ht="15.6" customHeight="1" thickBot="1">
      <c r="A37" s="9">
        <v>28</v>
      </c>
      <c r="B37" s="90" t="s">
        <v>231</v>
      </c>
      <c r="C37" s="91" t="s">
        <v>25</v>
      </c>
      <c r="D37" s="110">
        <v>14983</v>
      </c>
      <c r="E37" s="110">
        <v>10300</v>
      </c>
      <c r="F37" s="93">
        <v>8242</v>
      </c>
      <c r="G37" s="93">
        <v>14871</v>
      </c>
      <c r="H37" s="93">
        <v>15093</v>
      </c>
      <c r="I37" s="93">
        <v>16654</v>
      </c>
      <c r="J37" s="93">
        <v>25298</v>
      </c>
      <c r="K37" s="93">
        <v>25298</v>
      </c>
      <c r="L37" s="93"/>
      <c r="M37" s="177">
        <v>1561</v>
      </c>
      <c r="N37" s="177">
        <v>4670</v>
      </c>
      <c r="O37" s="178" t="s">
        <v>236</v>
      </c>
    </row>
    <row r="38" spans="1:15" ht="15" thickBot="1">
      <c r="C38" s="39" t="s">
        <v>158</v>
      </c>
      <c r="D38" s="40">
        <f t="shared" ref="D38:L38" si="7">SUM(D29:D37)</f>
        <v>301243</v>
      </c>
      <c r="E38" s="40">
        <f t="shared" si="7"/>
        <v>300202</v>
      </c>
      <c r="F38" s="79">
        <f t="shared" si="7"/>
        <v>292226</v>
      </c>
      <c r="G38" s="79">
        <f t="shared" si="7"/>
        <v>336363</v>
      </c>
      <c r="H38" s="79">
        <f t="shared" si="7"/>
        <v>338873</v>
      </c>
      <c r="I38" s="79">
        <f t="shared" si="7"/>
        <v>368672</v>
      </c>
      <c r="J38" s="79">
        <f t="shared" si="7"/>
        <v>380026</v>
      </c>
      <c r="K38" s="79">
        <f t="shared" si="7"/>
        <v>380026</v>
      </c>
      <c r="L38" s="79">
        <f t="shared" si="7"/>
        <v>12186</v>
      </c>
      <c r="M38" s="79">
        <f t="shared" ref="M38:N38" si="8">SUM(M29:M37)</f>
        <v>11176</v>
      </c>
      <c r="N38" s="79">
        <f t="shared" si="8"/>
        <v>21715.59</v>
      </c>
    </row>
    <row r="39" spans="1:15" ht="15" thickBot="1">
      <c r="D39" s="22"/>
      <c r="E39" s="22"/>
      <c r="F39" s="28"/>
      <c r="G39" s="28"/>
      <c r="H39" s="22"/>
      <c r="I39" s="22"/>
      <c r="J39" s="22"/>
      <c r="K39" s="22"/>
      <c r="L39" s="22"/>
      <c r="M39" s="22"/>
      <c r="N39" s="22"/>
    </row>
    <row r="40" spans="1:15" ht="15" thickBot="1">
      <c r="B40" s="208" t="s">
        <v>26</v>
      </c>
      <c r="C40" s="209"/>
      <c r="D40" s="120"/>
      <c r="E40" s="120"/>
      <c r="F40" s="125"/>
      <c r="G40" s="125"/>
      <c r="H40" s="154"/>
      <c r="I40" s="154"/>
      <c r="J40" s="125"/>
      <c r="K40" s="154"/>
      <c r="L40" s="125"/>
      <c r="M40" s="125"/>
      <c r="N40" s="125"/>
    </row>
    <row r="41" spans="1:15" ht="15.6" customHeight="1">
      <c r="A41" s="9">
        <v>29</v>
      </c>
      <c r="B41" s="10" t="s">
        <v>107</v>
      </c>
      <c r="C41" s="122" t="s">
        <v>196</v>
      </c>
      <c r="D41" s="123">
        <v>14983</v>
      </c>
      <c r="E41" s="123">
        <v>10300</v>
      </c>
      <c r="F41" s="124">
        <v>5588</v>
      </c>
      <c r="G41" s="80">
        <v>8650</v>
      </c>
      <c r="H41" s="80">
        <v>6730</v>
      </c>
      <c r="I41" s="80">
        <v>6730</v>
      </c>
      <c r="J41" s="80">
        <v>12730</v>
      </c>
      <c r="K41" s="80">
        <v>6730</v>
      </c>
      <c r="L41" s="181"/>
      <c r="M41" s="77"/>
      <c r="N41" s="77"/>
      <c r="O41" s="191" t="s">
        <v>220</v>
      </c>
    </row>
    <row r="42" spans="1:15" ht="15.6" customHeight="1">
      <c r="A42" s="9">
        <v>30</v>
      </c>
      <c r="B42" s="95" t="s">
        <v>108</v>
      </c>
      <c r="C42" s="96" t="s">
        <v>27</v>
      </c>
      <c r="D42" s="97">
        <v>27566</v>
      </c>
      <c r="E42" s="97">
        <v>27170</v>
      </c>
      <c r="F42" s="93">
        <v>36936</v>
      </c>
      <c r="G42" s="93">
        <v>40164</v>
      </c>
      <c r="H42" s="93">
        <v>38114</v>
      </c>
      <c r="I42" s="93">
        <v>45477</v>
      </c>
      <c r="J42" s="93">
        <v>45977</v>
      </c>
      <c r="K42" s="93">
        <v>45477</v>
      </c>
      <c r="L42" s="93"/>
      <c r="M42" s="177">
        <v>2865</v>
      </c>
      <c r="N42" s="177">
        <v>7338.45</v>
      </c>
    </row>
    <row r="43" spans="1:15" ht="15.6" customHeight="1">
      <c r="A43" s="9">
        <v>31</v>
      </c>
      <c r="B43" s="10" t="s">
        <v>109</v>
      </c>
      <c r="C43" s="5" t="s">
        <v>183</v>
      </c>
      <c r="D43" s="16">
        <v>8385</v>
      </c>
      <c r="E43" s="16">
        <v>6556</v>
      </c>
      <c r="F43" s="31">
        <v>6600</v>
      </c>
      <c r="G43" s="44">
        <v>6600</v>
      </c>
      <c r="H43" s="44">
        <v>10500</v>
      </c>
      <c r="I43" s="44">
        <v>10500</v>
      </c>
      <c r="J43" s="44">
        <v>10500</v>
      </c>
      <c r="K43" s="44">
        <v>10500</v>
      </c>
      <c r="L43" s="44"/>
      <c r="M43" s="177">
        <v>2788</v>
      </c>
      <c r="N43" s="177">
        <v>2788</v>
      </c>
    </row>
    <row r="44" spans="1:15" ht="15.6" customHeight="1">
      <c r="A44" s="9">
        <v>32</v>
      </c>
      <c r="B44" s="90" t="s">
        <v>110</v>
      </c>
      <c r="C44" s="91" t="s">
        <v>188</v>
      </c>
      <c r="D44" s="111">
        <v>6707</v>
      </c>
      <c r="E44" s="111">
        <v>2815</v>
      </c>
      <c r="F44" s="93">
        <v>31708</v>
      </c>
      <c r="G44" s="93">
        <v>32076</v>
      </c>
      <c r="H44" s="93">
        <v>20958</v>
      </c>
      <c r="I44" s="93">
        <v>27566</v>
      </c>
      <c r="J44" s="93">
        <v>27566</v>
      </c>
      <c r="K44" s="93">
        <v>27566</v>
      </c>
      <c r="L44" s="93"/>
      <c r="M44" s="177">
        <v>7038</v>
      </c>
      <c r="N44" s="177">
        <v>7038</v>
      </c>
    </row>
    <row r="45" spans="1:15" ht="15.6" hidden="1" customHeight="1">
      <c r="A45" s="9">
        <v>33</v>
      </c>
      <c r="B45" s="10" t="s">
        <v>111</v>
      </c>
      <c r="C45" s="5" t="s">
        <v>184</v>
      </c>
      <c r="D45" s="16">
        <v>11573</v>
      </c>
      <c r="E45" s="16">
        <v>15093</v>
      </c>
      <c r="F45" s="31">
        <v>0</v>
      </c>
      <c r="G45" s="44"/>
      <c r="H45" s="44"/>
      <c r="I45" s="44"/>
      <c r="J45" s="44"/>
      <c r="K45" s="44"/>
      <c r="L45" s="44"/>
      <c r="M45" s="44"/>
      <c r="N45" s="44"/>
    </row>
    <row r="46" spans="1:15" ht="15.6" hidden="1" customHeight="1">
      <c r="A46" s="9">
        <v>34</v>
      </c>
      <c r="B46" s="17" t="s">
        <v>112</v>
      </c>
      <c r="C46" s="73" t="s">
        <v>185</v>
      </c>
      <c r="D46" s="170">
        <v>4385</v>
      </c>
      <c r="E46" s="170">
        <v>4350</v>
      </c>
      <c r="F46" s="171">
        <v>0</v>
      </c>
      <c r="G46" s="44"/>
      <c r="H46" s="75"/>
      <c r="I46" s="75"/>
      <c r="J46" s="75"/>
      <c r="K46" s="75"/>
      <c r="L46" s="75"/>
      <c r="M46" s="75"/>
      <c r="N46" s="75"/>
    </row>
    <row r="47" spans="1:15" ht="15.6" customHeight="1">
      <c r="A47" s="9">
        <v>35</v>
      </c>
      <c r="B47" s="10" t="s">
        <v>113</v>
      </c>
      <c r="C47" s="7" t="s">
        <v>189</v>
      </c>
      <c r="D47" s="16">
        <v>4050</v>
      </c>
      <c r="E47" s="16">
        <v>3300</v>
      </c>
      <c r="F47" s="31">
        <v>7650</v>
      </c>
      <c r="G47" s="75">
        <v>8800</v>
      </c>
      <c r="H47" s="44">
        <v>8720</v>
      </c>
      <c r="I47" s="44">
        <v>8920</v>
      </c>
      <c r="J47" s="44">
        <v>8920</v>
      </c>
      <c r="K47" s="44">
        <v>8920</v>
      </c>
      <c r="L47" s="44"/>
      <c r="M47" s="44"/>
      <c r="N47" s="44"/>
    </row>
    <row r="48" spans="1:15" ht="15.6" customHeight="1" thickBot="1">
      <c r="B48" s="90" t="s">
        <v>224</v>
      </c>
      <c r="C48" s="91" t="s">
        <v>259</v>
      </c>
      <c r="D48" s="111"/>
      <c r="E48" s="111"/>
      <c r="F48" s="93"/>
      <c r="G48" s="93"/>
      <c r="H48" s="93"/>
      <c r="I48" s="93">
        <v>0</v>
      </c>
      <c r="J48" s="93">
        <v>0</v>
      </c>
      <c r="K48" s="93"/>
      <c r="L48" s="93"/>
      <c r="M48" s="90"/>
      <c r="N48" s="111"/>
    </row>
    <row r="49" spans="1:15" ht="15" thickBot="1">
      <c r="C49" s="39" t="s">
        <v>159</v>
      </c>
      <c r="D49" s="126">
        <f t="shared" ref="D49:H49" si="9">SUM(D41:D47)</f>
        <v>77649</v>
      </c>
      <c r="E49" s="126">
        <f t="shared" si="9"/>
        <v>69584</v>
      </c>
      <c r="F49" s="79">
        <f t="shared" si="9"/>
        <v>88482</v>
      </c>
      <c r="G49" s="79">
        <f t="shared" si="9"/>
        <v>96290</v>
      </c>
      <c r="H49" s="79">
        <f t="shared" si="9"/>
        <v>85022</v>
      </c>
      <c r="I49" s="79">
        <f>SUM(I41:I48)</f>
        <v>99193</v>
      </c>
      <c r="J49" s="79">
        <f>SUM(J41:J48)</f>
        <v>105693</v>
      </c>
      <c r="K49" s="79">
        <f t="shared" ref="K49:L49" si="10">SUM(K41:K47)</f>
        <v>99193</v>
      </c>
      <c r="L49" s="79">
        <f t="shared" si="10"/>
        <v>0</v>
      </c>
      <c r="M49" s="79">
        <f t="shared" ref="M49:N49" si="11">SUM(M41:M47)</f>
        <v>12691</v>
      </c>
      <c r="N49" s="79">
        <f t="shared" si="11"/>
        <v>17164.45</v>
      </c>
    </row>
    <row r="50" spans="1:15" ht="15" thickBot="1">
      <c r="D50" s="22"/>
      <c r="E50" s="22"/>
      <c r="F50" s="28"/>
      <c r="G50" s="28"/>
      <c r="H50" s="22"/>
      <c r="I50" s="22"/>
      <c r="J50" s="22"/>
      <c r="K50" s="22"/>
      <c r="L50" s="22"/>
      <c r="M50" s="22"/>
      <c r="N50" s="22"/>
    </row>
    <row r="51" spans="1:15" ht="15" thickBot="1">
      <c r="B51" s="208" t="s">
        <v>28</v>
      </c>
      <c r="C51" s="209"/>
      <c r="D51" s="120"/>
      <c r="E51" s="120"/>
      <c r="F51" s="125"/>
      <c r="G51" s="125"/>
      <c r="H51" s="154"/>
      <c r="I51" s="154"/>
      <c r="J51" s="125"/>
      <c r="K51" s="154"/>
      <c r="L51" s="125"/>
      <c r="M51" s="125"/>
      <c r="N51" s="125"/>
    </row>
    <row r="52" spans="1:15" ht="15.6" customHeight="1">
      <c r="A52" s="9">
        <v>36</v>
      </c>
      <c r="B52" s="95" t="s">
        <v>210</v>
      </c>
      <c r="C52" s="96" t="s">
        <v>29</v>
      </c>
      <c r="D52" s="127">
        <v>54930</v>
      </c>
      <c r="E52" s="127">
        <v>71695</v>
      </c>
      <c r="F52" s="98">
        <v>70445</v>
      </c>
      <c r="G52" s="98">
        <v>89781</v>
      </c>
      <c r="H52" s="98">
        <v>87700</v>
      </c>
      <c r="I52" s="174">
        <v>107700</v>
      </c>
      <c r="J52" s="174">
        <v>107700</v>
      </c>
      <c r="K52" s="98">
        <v>107700</v>
      </c>
      <c r="L52" s="182"/>
      <c r="M52" s="173"/>
      <c r="N52" s="173"/>
      <c r="O52" s="191" t="s">
        <v>221</v>
      </c>
    </row>
    <row r="53" spans="1:15" ht="15.6" customHeight="1">
      <c r="A53" s="9">
        <v>37</v>
      </c>
      <c r="B53" s="10" t="s">
        <v>209</v>
      </c>
      <c r="C53" s="5" t="s">
        <v>30</v>
      </c>
      <c r="D53" s="29">
        <v>32764</v>
      </c>
      <c r="E53" s="29">
        <v>16000</v>
      </c>
      <c r="F53" s="44">
        <v>17250</v>
      </c>
      <c r="G53" s="44">
        <v>18500</v>
      </c>
      <c r="H53" s="44">
        <v>20000</v>
      </c>
      <c r="I53" s="169" t="s">
        <v>207</v>
      </c>
      <c r="J53" s="168" t="s">
        <v>208</v>
      </c>
      <c r="K53" s="44"/>
      <c r="L53" s="44"/>
      <c r="M53" s="168"/>
      <c r="N53" s="168"/>
    </row>
    <row r="54" spans="1:15" ht="15.6" hidden="1" customHeight="1">
      <c r="A54" s="9">
        <v>38</v>
      </c>
      <c r="B54" s="17" t="s">
        <v>114</v>
      </c>
      <c r="C54" s="18" t="s">
        <v>31</v>
      </c>
      <c r="D54" s="19">
        <v>2520</v>
      </c>
      <c r="E54" s="19">
        <v>2600</v>
      </c>
      <c r="F54" s="30">
        <v>0</v>
      </c>
      <c r="G54" s="44"/>
      <c r="H54" s="44"/>
      <c r="I54" s="163"/>
      <c r="J54" s="163"/>
      <c r="K54" s="44"/>
      <c r="L54" s="44"/>
      <c r="M54" s="163"/>
      <c r="N54" s="163"/>
    </row>
    <row r="55" spans="1:15" ht="15.6" customHeight="1" thickBot="1">
      <c r="A55" s="9">
        <v>39</v>
      </c>
      <c r="B55" s="95" t="s">
        <v>232</v>
      </c>
      <c r="C55" s="112" t="s">
        <v>32</v>
      </c>
      <c r="D55" s="94">
        <v>2520</v>
      </c>
      <c r="E55" s="94">
        <v>2600</v>
      </c>
      <c r="F55" s="113">
        <v>36650</v>
      </c>
      <c r="G55" s="113">
        <v>36650</v>
      </c>
      <c r="H55" s="113">
        <v>36650</v>
      </c>
      <c r="I55" s="173">
        <v>36650</v>
      </c>
      <c r="J55" s="173">
        <v>36650</v>
      </c>
      <c r="K55" s="113">
        <v>36650</v>
      </c>
      <c r="L55" s="113"/>
      <c r="M55" s="173"/>
      <c r="N55" s="173"/>
    </row>
    <row r="56" spans="1:15" ht="15" thickBot="1">
      <c r="B56" s="3"/>
      <c r="C56" s="39" t="s">
        <v>160</v>
      </c>
      <c r="D56" s="40">
        <f>SUM(D52:D55)</f>
        <v>92734</v>
      </c>
      <c r="E56" s="40">
        <f t="shared" ref="E56" si="12">SUM(E52:E55)</f>
        <v>92895</v>
      </c>
      <c r="F56" s="79">
        <f>SUM(F52:F55)</f>
        <v>124345</v>
      </c>
      <c r="G56" s="79">
        <f>SUM(G52:G55)</f>
        <v>144931</v>
      </c>
      <c r="H56" s="79">
        <f t="shared" ref="H56" si="13">SUM(H52:H55)</f>
        <v>144350</v>
      </c>
      <c r="I56" s="79">
        <f>SUM(I52:I55)</f>
        <v>144350</v>
      </c>
      <c r="J56" s="79">
        <f t="shared" ref="J56:L56" si="14">SUM(J52:J55)</f>
        <v>144350</v>
      </c>
      <c r="K56" s="79">
        <f t="shared" si="14"/>
        <v>144350</v>
      </c>
      <c r="L56" s="79">
        <f t="shared" si="14"/>
        <v>0</v>
      </c>
      <c r="M56" s="79">
        <f t="shared" ref="M56:N56" si="15">SUM(M52:M55)</f>
        <v>0</v>
      </c>
      <c r="N56" s="79">
        <f t="shared" si="15"/>
        <v>0</v>
      </c>
    </row>
    <row r="57" spans="1:15" ht="15" thickBot="1">
      <c r="B57" s="3"/>
      <c r="C57" s="2"/>
      <c r="D57" s="22"/>
      <c r="E57" s="22"/>
      <c r="F57" s="28"/>
      <c r="G57" s="28"/>
      <c r="H57" s="22"/>
      <c r="I57" s="22"/>
      <c r="J57" s="22"/>
      <c r="K57" s="22"/>
      <c r="L57" s="22"/>
      <c r="M57" s="22"/>
      <c r="N57" s="22"/>
    </row>
    <row r="58" spans="1:15" ht="15" thickBot="1">
      <c r="B58" s="214" t="s">
        <v>33</v>
      </c>
      <c r="C58" s="215"/>
      <c r="D58" s="83"/>
      <c r="E58" s="83"/>
      <c r="F58" s="84"/>
      <c r="G58" s="84"/>
      <c r="H58" s="155"/>
      <c r="I58" s="155"/>
      <c r="J58" s="84"/>
      <c r="K58" s="155"/>
      <c r="L58" s="84"/>
      <c r="M58" s="84"/>
      <c r="N58" s="84"/>
    </row>
    <row r="59" spans="1:15" ht="15.6" customHeight="1">
      <c r="A59" s="9">
        <v>40</v>
      </c>
      <c r="B59" s="95" t="s">
        <v>115</v>
      </c>
      <c r="C59" s="114" t="s">
        <v>34</v>
      </c>
      <c r="D59" s="97">
        <f>81511+6281</f>
        <v>87792</v>
      </c>
      <c r="E59" s="97">
        <f>88651+6050</f>
        <v>94701</v>
      </c>
      <c r="F59" s="98">
        <f>98757+5700</f>
        <v>104457</v>
      </c>
      <c r="G59" s="98">
        <f>100350+5700</f>
        <v>106050</v>
      </c>
      <c r="H59" s="98">
        <v>148831</v>
      </c>
      <c r="I59" s="98">
        <v>102811</v>
      </c>
      <c r="J59" s="98">
        <v>90081</v>
      </c>
      <c r="K59" s="98">
        <v>90081</v>
      </c>
      <c r="L59" s="98"/>
      <c r="M59" s="175">
        <v>7763</v>
      </c>
      <c r="N59" s="193">
        <v>13134</v>
      </c>
      <c r="O59" s="178" t="s">
        <v>237</v>
      </c>
    </row>
    <row r="60" spans="1:15" ht="15.6" customHeight="1">
      <c r="A60" s="9">
        <v>41</v>
      </c>
      <c r="B60" s="10" t="s">
        <v>116</v>
      </c>
      <c r="C60" s="7" t="s">
        <v>35</v>
      </c>
      <c r="D60" s="16">
        <v>9335</v>
      </c>
      <c r="E60" s="16">
        <v>9335</v>
      </c>
      <c r="F60" s="31">
        <v>9821</v>
      </c>
      <c r="G60" s="44">
        <v>10231</v>
      </c>
      <c r="H60" s="44">
        <v>7000</v>
      </c>
      <c r="I60" s="44">
        <v>5500</v>
      </c>
      <c r="J60" s="44">
        <v>5500</v>
      </c>
      <c r="K60" s="44">
        <v>5600</v>
      </c>
      <c r="L60" s="44">
        <v>100</v>
      </c>
      <c r="M60" s="44"/>
      <c r="N60" s="44"/>
    </row>
    <row r="61" spans="1:15" ht="15.6" customHeight="1">
      <c r="A61" s="9">
        <v>44</v>
      </c>
      <c r="B61" s="90" t="s">
        <v>117</v>
      </c>
      <c r="C61" s="115" t="s">
        <v>169</v>
      </c>
      <c r="D61" s="94">
        <v>1915</v>
      </c>
      <c r="E61" s="94">
        <v>1730</v>
      </c>
      <c r="F61" s="93">
        <v>2160</v>
      </c>
      <c r="G61" s="93">
        <v>2160</v>
      </c>
      <c r="H61" s="93">
        <v>1500</v>
      </c>
      <c r="I61" s="93">
        <v>1500</v>
      </c>
      <c r="J61" s="93">
        <v>1500</v>
      </c>
      <c r="K61" s="93">
        <v>1540</v>
      </c>
      <c r="L61" s="93"/>
      <c r="M61" s="93"/>
      <c r="N61" s="93"/>
    </row>
    <row r="62" spans="1:15" ht="15.6" customHeight="1">
      <c r="A62" s="9">
        <v>45</v>
      </c>
      <c r="B62" s="8" t="s">
        <v>118</v>
      </c>
      <c r="C62" s="7" t="s">
        <v>36</v>
      </c>
      <c r="D62" s="16">
        <f>5300+2375</f>
        <v>7675</v>
      </c>
      <c r="E62" s="16">
        <f>2500+5160</f>
        <v>7660</v>
      </c>
      <c r="F62" s="31">
        <f>7282+3500</f>
        <v>10782</v>
      </c>
      <c r="G62" s="31">
        <f>9170+3500</f>
        <v>12670</v>
      </c>
      <c r="H62" s="31">
        <v>7000</v>
      </c>
      <c r="I62" s="44">
        <v>7000</v>
      </c>
      <c r="J62" s="44">
        <v>7000</v>
      </c>
      <c r="K62" s="44">
        <v>7000</v>
      </c>
      <c r="L62" s="44">
        <v>100</v>
      </c>
      <c r="M62" s="44"/>
      <c r="N62" s="44"/>
    </row>
    <row r="63" spans="1:15" ht="15.6" customHeight="1">
      <c r="A63" s="9">
        <v>48</v>
      </c>
      <c r="B63" s="90" t="s">
        <v>119</v>
      </c>
      <c r="C63" s="115" t="s">
        <v>37</v>
      </c>
      <c r="D63" s="94">
        <v>2900</v>
      </c>
      <c r="E63" s="94">
        <v>2250</v>
      </c>
      <c r="F63" s="93">
        <v>6600</v>
      </c>
      <c r="G63" s="93">
        <v>5600</v>
      </c>
      <c r="H63" s="93">
        <v>2000</v>
      </c>
      <c r="I63" s="93">
        <v>2000</v>
      </c>
      <c r="J63" s="93">
        <v>2000</v>
      </c>
      <c r="K63" s="93">
        <v>2150</v>
      </c>
      <c r="L63" s="93">
        <v>150</v>
      </c>
      <c r="M63" s="93"/>
      <c r="N63" s="93"/>
    </row>
    <row r="64" spans="1:15" ht="15.6" customHeight="1">
      <c r="A64" s="9">
        <v>49</v>
      </c>
      <c r="B64" s="8" t="s">
        <v>120</v>
      </c>
      <c r="C64" s="7" t="s">
        <v>38</v>
      </c>
      <c r="D64" s="16">
        <v>4344</v>
      </c>
      <c r="E64" s="16">
        <v>5300</v>
      </c>
      <c r="F64" s="31">
        <v>6000</v>
      </c>
      <c r="G64" s="44">
        <v>8630</v>
      </c>
      <c r="H64" s="44">
        <v>6000</v>
      </c>
      <c r="I64" s="44">
        <v>6000</v>
      </c>
      <c r="J64" s="44">
        <v>6000</v>
      </c>
      <c r="K64" s="44">
        <v>6000</v>
      </c>
      <c r="L64" s="44">
        <v>100</v>
      </c>
      <c r="M64" s="44"/>
      <c r="N64" s="44"/>
    </row>
    <row r="65" spans="1:15" ht="15.6" customHeight="1" thickBot="1">
      <c r="A65" s="9">
        <v>51</v>
      </c>
      <c r="B65" s="90" t="s">
        <v>121</v>
      </c>
      <c r="C65" s="115" t="s">
        <v>39</v>
      </c>
      <c r="D65" s="115">
        <v>1956</v>
      </c>
      <c r="E65" s="115">
        <v>2178</v>
      </c>
      <c r="F65" s="115">
        <v>2910</v>
      </c>
      <c r="G65" s="93">
        <v>4080</v>
      </c>
      <c r="H65" s="93">
        <v>1800</v>
      </c>
      <c r="I65" s="93">
        <v>1950</v>
      </c>
      <c r="J65" s="93">
        <v>1950</v>
      </c>
      <c r="K65" s="93">
        <v>1950</v>
      </c>
      <c r="L65" s="93"/>
      <c r="M65" s="93"/>
      <c r="N65" s="93"/>
    </row>
    <row r="66" spans="1:15" ht="15" thickBot="1">
      <c r="C66" s="14" t="s">
        <v>161</v>
      </c>
      <c r="D66" s="27">
        <f t="shared" ref="D66:L66" si="16">SUM(D59:D65)</f>
        <v>115917</v>
      </c>
      <c r="E66" s="27">
        <f t="shared" si="16"/>
        <v>123154</v>
      </c>
      <c r="F66" s="76">
        <f t="shared" si="16"/>
        <v>142730</v>
      </c>
      <c r="G66" s="76">
        <f t="shared" si="16"/>
        <v>149421</v>
      </c>
      <c r="H66" s="76">
        <f t="shared" si="16"/>
        <v>174131</v>
      </c>
      <c r="I66" s="76">
        <f t="shared" si="16"/>
        <v>126761</v>
      </c>
      <c r="J66" s="76">
        <f t="shared" si="16"/>
        <v>114031</v>
      </c>
      <c r="K66" s="76">
        <f t="shared" si="16"/>
        <v>114321</v>
      </c>
      <c r="L66" s="76">
        <f t="shared" si="16"/>
        <v>450</v>
      </c>
      <c r="M66" s="76">
        <f t="shared" ref="M66:N66" si="17">SUM(M59:M65)</f>
        <v>7763</v>
      </c>
      <c r="N66" s="76">
        <f t="shared" si="17"/>
        <v>13134</v>
      </c>
    </row>
    <row r="67" spans="1:15" ht="12.6" customHeight="1" thickBot="1">
      <c r="D67" s="22"/>
      <c r="E67" s="22"/>
      <c r="F67" s="28"/>
      <c r="G67" s="28"/>
      <c r="H67" s="22"/>
      <c r="I67" s="22"/>
      <c r="J67" s="22"/>
      <c r="K67" s="22"/>
      <c r="L67" s="22"/>
      <c r="M67" s="22"/>
      <c r="N67" s="22"/>
    </row>
    <row r="68" spans="1:15" ht="15" thickBot="1">
      <c r="B68" s="214" t="s">
        <v>40</v>
      </c>
      <c r="C68" s="215"/>
      <c r="D68" s="83"/>
      <c r="E68" s="83"/>
      <c r="F68" s="84"/>
      <c r="G68" s="84"/>
      <c r="H68" s="155"/>
      <c r="I68" s="155"/>
      <c r="J68" s="84"/>
      <c r="K68" s="155"/>
      <c r="L68" s="84"/>
      <c r="M68" s="84"/>
      <c r="N68" s="190"/>
    </row>
    <row r="69" spans="1:15" ht="15.6" customHeight="1">
      <c r="A69" s="9">
        <v>53</v>
      </c>
      <c r="B69" s="95" t="s">
        <v>122</v>
      </c>
      <c r="C69" s="114" t="s">
        <v>41</v>
      </c>
      <c r="D69" s="128">
        <v>28861</v>
      </c>
      <c r="E69" s="128">
        <v>29043</v>
      </c>
      <c r="F69" s="98">
        <v>36281</v>
      </c>
      <c r="G69" s="98">
        <v>40572</v>
      </c>
      <c r="H69" s="98">
        <v>40472</v>
      </c>
      <c r="I69" s="98">
        <v>48230</v>
      </c>
      <c r="J69" s="98">
        <v>56679</v>
      </c>
      <c r="K69" s="98">
        <v>56679</v>
      </c>
      <c r="L69" s="98"/>
      <c r="M69" s="175">
        <v>3185</v>
      </c>
      <c r="N69" s="175">
        <v>7457.87</v>
      </c>
      <c r="O69" s="178" t="s">
        <v>218</v>
      </c>
    </row>
    <row r="70" spans="1:15" ht="15.6" customHeight="1">
      <c r="A70" s="9">
        <v>54</v>
      </c>
      <c r="B70" s="8" t="s">
        <v>123</v>
      </c>
      <c r="C70" s="7" t="s">
        <v>42</v>
      </c>
      <c r="D70" s="16">
        <v>6405</v>
      </c>
      <c r="E70" s="16">
        <v>6050</v>
      </c>
      <c r="F70" s="31">
        <v>6085</v>
      </c>
      <c r="G70" s="44">
        <v>5085</v>
      </c>
      <c r="H70" s="44">
        <v>5000</v>
      </c>
      <c r="I70" s="44">
        <v>4500</v>
      </c>
      <c r="J70" s="44">
        <v>4500</v>
      </c>
      <c r="K70" s="44">
        <v>4500</v>
      </c>
      <c r="L70" s="44">
        <v>100</v>
      </c>
      <c r="M70" s="44"/>
      <c r="N70" s="44"/>
    </row>
    <row r="71" spans="1:15" ht="15.6" customHeight="1">
      <c r="A71" s="9">
        <v>55</v>
      </c>
      <c r="B71" s="90" t="s">
        <v>124</v>
      </c>
      <c r="C71" s="115" t="s">
        <v>43</v>
      </c>
      <c r="D71" s="94">
        <v>3400</v>
      </c>
      <c r="E71" s="94">
        <v>3500</v>
      </c>
      <c r="F71" s="93">
        <v>3450</v>
      </c>
      <c r="G71" s="93">
        <v>3450</v>
      </c>
      <c r="H71" s="93">
        <v>3450</v>
      </c>
      <c r="I71" s="93">
        <v>3450</v>
      </c>
      <c r="J71" s="93">
        <v>3450</v>
      </c>
      <c r="K71" s="93">
        <v>3600</v>
      </c>
      <c r="L71" s="93">
        <v>150</v>
      </c>
      <c r="M71" s="93"/>
      <c r="N71" s="93"/>
    </row>
    <row r="72" spans="1:15" ht="15.6" customHeight="1" thickBot="1">
      <c r="A72" s="9">
        <v>56</v>
      </c>
      <c r="B72" s="8" t="s">
        <v>125</v>
      </c>
      <c r="C72" s="11" t="s">
        <v>44</v>
      </c>
      <c r="D72" s="16">
        <v>2750</v>
      </c>
      <c r="E72" s="16">
        <v>2900</v>
      </c>
      <c r="F72" s="74">
        <v>3645</v>
      </c>
      <c r="G72" s="75">
        <v>3645</v>
      </c>
      <c r="H72" s="75">
        <v>3645</v>
      </c>
      <c r="I72" s="75">
        <v>3575</v>
      </c>
      <c r="J72" s="75">
        <v>3575</v>
      </c>
      <c r="K72" s="75">
        <v>3575</v>
      </c>
      <c r="L72" s="75">
        <v>15</v>
      </c>
      <c r="M72" s="75"/>
      <c r="N72" s="75"/>
    </row>
    <row r="73" spans="1:15" ht="15" thickBot="1">
      <c r="C73" s="14" t="s">
        <v>178</v>
      </c>
      <c r="D73" s="27">
        <f>SUM(D69:D72)</f>
        <v>41416</v>
      </c>
      <c r="E73" s="27">
        <f t="shared" ref="E73" si="18">SUM(E69:E72)</f>
        <v>41493</v>
      </c>
      <c r="F73" s="76">
        <f>SUM(F69:F72)</f>
        <v>49461</v>
      </c>
      <c r="G73" s="76">
        <f>SUM(G69:G72)</f>
        <v>52752</v>
      </c>
      <c r="H73" s="76">
        <f t="shared" ref="H73" si="19">SUM(H69:H72)</f>
        <v>52567</v>
      </c>
      <c r="I73" s="76">
        <f>SUM(I69:I72)</f>
        <v>59755</v>
      </c>
      <c r="J73" s="76">
        <f t="shared" ref="J73:L73" si="20">SUM(J69:J72)</f>
        <v>68204</v>
      </c>
      <c r="K73" s="76">
        <f t="shared" si="20"/>
        <v>68354</v>
      </c>
      <c r="L73" s="76">
        <f t="shared" si="20"/>
        <v>265</v>
      </c>
      <c r="M73" s="76">
        <f t="shared" ref="M73:N73" si="21">SUM(M69:M72)</f>
        <v>3185</v>
      </c>
      <c r="N73" s="76">
        <f t="shared" si="21"/>
        <v>7457.87</v>
      </c>
    </row>
    <row r="74" spans="1:15" ht="10.95" customHeight="1" thickBot="1">
      <c r="D74" s="22"/>
      <c r="E74" s="22"/>
      <c r="F74" s="28"/>
      <c r="G74" s="28"/>
      <c r="H74" s="28"/>
      <c r="I74" s="28"/>
      <c r="J74" s="28"/>
      <c r="K74" s="28"/>
      <c r="L74" s="28"/>
      <c r="M74" s="28"/>
      <c r="N74" s="28"/>
    </row>
    <row r="75" spans="1:15" ht="15" thickBot="1">
      <c r="B75" s="216" t="s">
        <v>45</v>
      </c>
      <c r="C75" s="217"/>
      <c r="D75" s="140"/>
      <c r="E75" s="140"/>
      <c r="F75" s="141"/>
      <c r="G75" s="141"/>
      <c r="H75" s="155"/>
      <c r="I75" s="155"/>
      <c r="J75" s="155"/>
      <c r="K75" s="155"/>
      <c r="L75" s="155"/>
      <c r="M75" s="155"/>
      <c r="N75" s="155"/>
    </row>
    <row r="76" spans="1:15" ht="15.6" customHeight="1">
      <c r="A76" s="9">
        <v>57</v>
      </c>
      <c r="B76" s="90" t="s">
        <v>126</v>
      </c>
      <c r="C76" s="115" t="s">
        <v>46</v>
      </c>
      <c r="D76" s="94">
        <v>67048</v>
      </c>
      <c r="E76" s="94">
        <v>66431</v>
      </c>
      <c r="F76" s="93">
        <v>143631</v>
      </c>
      <c r="G76" s="93">
        <v>149047</v>
      </c>
      <c r="H76" s="156">
        <v>177276</v>
      </c>
      <c r="I76" s="156">
        <v>182817</v>
      </c>
      <c r="J76" s="156">
        <v>182817</v>
      </c>
      <c r="K76" s="156">
        <v>182817</v>
      </c>
      <c r="L76" s="156"/>
      <c r="M76" s="179">
        <v>3855</v>
      </c>
      <c r="N76" s="179">
        <v>6051.06</v>
      </c>
    </row>
    <row r="77" spans="1:15" ht="15.6" customHeight="1">
      <c r="A77" s="9">
        <v>58</v>
      </c>
      <c r="B77" s="8" t="s">
        <v>192</v>
      </c>
      <c r="C77" s="7" t="s">
        <v>180</v>
      </c>
      <c r="D77" s="16">
        <v>6000</v>
      </c>
      <c r="E77" s="16">
        <v>6000</v>
      </c>
      <c r="F77" s="31">
        <v>6000</v>
      </c>
      <c r="G77" s="44">
        <v>9000</v>
      </c>
      <c r="H77" s="44">
        <v>9000</v>
      </c>
      <c r="I77" s="44">
        <v>8650</v>
      </c>
      <c r="J77" s="44">
        <v>8650</v>
      </c>
      <c r="K77" s="44">
        <v>8650</v>
      </c>
      <c r="L77" s="44">
        <v>350</v>
      </c>
      <c r="M77" s="44"/>
      <c r="N77" s="44"/>
    </row>
    <row r="78" spans="1:15" ht="15.6" customHeight="1">
      <c r="A78" s="9">
        <v>59</v>
      </c>
      <c r="B78" s="87" t="s">
        <v>127</v>
      </c>
      <c r="C78" s="116" t="s">
        <v>181</v>
      </c>
      <c r="D78" s="102">
        <v>500</v>
      </c>
      <c r="E78" s="102">
        <v>0</v>
      </c>
      <c r="F78" s="89">
        <v>1400</v>
      </c>
      <c r="G78" s="89">
        <v>1500</v>
      </c>
      <c r="H78" s="89">
        <v>1500</v>
      </c>
      <c r="I78" s="89">
        <v>1700</v>
      </c>
      <c r="J78" s="89">
        <v>1700</v>
      </c>
      <c r="K78" s="89">
        <v>1700</v>
      </c>
      <c r="L78" s="89">
        <v>50</v>
      </c>
      <c r="M78" s="89"/>
      <c r="N78" s="89"/>
    </row>
    <row r="79" spans="1:15" ht="15.6" customHeight="1">
      <c r="A79" s="9">
        <v>60</v>
      </c>
      <c r="B79" s="52" t="s">
        <v>193</v>
      </c>
      <c r="C79" s="53" t="s">
        <v>182</v>
      </c>
      <c r="D79" s="54">
        <v>25000</v>
      </c>
      <c r="E79" s="54">
        <v>26000</v>
      </c>
      <c r="F79" s="44">
        <v>30000</v>
      </c>
      <c r="G79" s="44">
        <v>30000</v>
      </c>
      <c r="H79" s="44">
        <v>30000</v>
      </c>
      <c r="I79" s="44">
        <v>30000</v>
      </c>
      <c r="J79" s="44">
        <v>30000</v>
      </c>
      <c r="K79" s="44">
        <v>30000</v>
      </c>
      <c r="L79" s="44"/>
      <c r="M79" s="44"/>
      <c r="N79" s="44"/>
    </row>
    <row r="80" spans="1:15" ht="15.6" customHeight="1">
      <c r="A80" s="145">
        <v>93</v>
      </c>
      <c r="B80" s="90" t="s">
        <v>186</v>
      </c>
      <c r="C80" s="115" t="s">
        <v>187</v>
      </c>
      <c r="D80" s="94">
        <v>10650</v>
      </c>
      <c r="E80" s="94">
        <v>12917</v>
      </c>
      <c r="F80" s="93"/>
      <c r="G80" s="93">
        <v>17300</v>
      </c>
      <c r="H80" s="93">
        <v>17300</v>
      </c>
      <c r="I80" s="93">
        <v>17475</v>
      </c>
      <c r="J80" s="93">
        <v>16875</v>
      </c>
      <c r="K80" s="44">
        <v>16875</v>
      </c>
      <c r="L80" s="93"/>
      <c r="M80" s="93"/>
      <c r="N80" s="93"/>
    </row>
    <row r="81" spans="1:14" ht="15" thickBot="1">
      <c r="C81" s="142" t="s">
        <v>162</v>
      </c>
      <c r="D81" s="143">
        <f t="shared" ref="D81:F81" si="22">SUM(D76:D79)</f>
        <v>98548</v>
      </c>
      <c r="E81" s="143">
        <f t="shared" si="22"/>
        <v>98431</v>
      </c>
      <c r="F81" s="144">
        <f t="shared" si="22"/>
        <v>181031</v>
      </c>
      <c r="G81" s="144">
        <f>SUM(G76:G80)</f>
        <v>206847</v>
      </c>
      <c r="H81" s="144">
        <f t="shared" ref="H81" si="23">SUM(H76:H80)</f>
        <v>235076</v>
      </c>
      <c r="I81" s="144">
        <f t="shared" ref="I81:L81" si="24">SUM(I76:I80)</f>
        <v>240642</v>
      </c>
      <c r="J81" s="144">
        <f t="shared" si="24"/>
        <v>240042</v>
      </c>
      <c r="K81" s="144">
        <f t="shared" si="24"/>
        <v>240042</v>
      </c>
      <c r="L81" s="144">
        <f t="shared" si="24"/>
        <v>400</v>
      </c>
      <c r="M81" s="144">
        <f t="shared" ref="M81:N81" si="25">SUM(M76:M80)</f>
        <v>3855</v>
      </c>
      <c r="N81" s="144">
        <f t="shared" si="25"/>
        <v>6051.06</v>
      </c>
    </row>
    <row r="82" spans="1:14" ht="10.95" customHeight="1" thickBot="1">
      <c r="D82" s="22"/>
      <c r="E82" s="22"/>
      <c r="F82" s="28"/>
      <c r="G82" s="28"/>
      <c r="H82" s="22"/>
      <c r="I82" s="22"/>
      <c r="J82" s="22"/>
      <c r="K82" s="22"/>
      <c r="L82" s="22"/>
      <c r="M82" s="22"/>
      <c r="N82" s="22"/>
    </row>
    <row r="83" spans="1:14" ht="15" thickBot="1">
      <c r="B83" s="218" t="s">
        <v>47</v>
      </c>
      <c r="C83" s="219"/>
      <c r="D83" s="129"/>
      <c r="E83" s="129"/>
      <c r="F83" s="130"/>
      <c r="G83" s="130"/>
      <c r="H83" s="157"/>
      <c r="I83" s="157"/>
      <c r="J83" s="130"/>
      <c r="K83" s="157"/>
      <c r="L83" s="130"/>
      <c r="M83" s="130"/>
      <c r="N83" s="130"/>
    </row>
    <row r="84" spans="1:14" ht="15.6" customHeight="1">
      <c r="A84" s="9">
        <v>61</v>
      </c>
      <c r="B84" s="95" t="s">
        <v>128</v>
      </c>
      <c r="C84" s="114" t="s">
        <v>48</v>
      </c>
      <c r="D84" s="97">
        <v>7665</v>
      </c>
      <c r="E84" s="97">
        <v>8028</v>
      </c>
      <c r="F84" s="98">
        <v>20373</v>
      </c>
      <c r="G84" s="98">
        <v>21203</v>
      </c>
      <c r="H84" s="93">
        <v>29469</v>
      </c>
      <c r="I84" s="93">
        <v>34423</v>
      </c>
      <c r="J84" s="93">
        <v>56123</v>
      </c>
      <c r="K84" s="93">
        <v>56123</v>
      </c>
      <c r="L84" s="93">
        <v>200</v>
      </c>
      <c r="M84" s="177">
        <v>3240</v>
      </c>
      <c r="N84" s="177">
        <v>4984</v>
      </c>
    </row>
    <row r="85" spans="1:14" ht="15.6" customHeight="1">
      <c r="A85" s="9">
        <v>62</v>
      </c>
      <c r="B85" s="8" t="s">
        <v>129</v>
      </c>
      <c r="C85" s="7" t="s">
        <v>49</v>
      </c>
      <c r="D85" s="32">
        <v>1000</v>
      </c>
      <c r="E85" s="32">
        <v>1000</v>
      </c>
      <c r="F85" s="31">
        <v>550</v>
      </c>
      <c r="G85" s="44">
        <v>350</v>
      </c>
      <c r="H85" s="44">
        <v>190</v>
      </c>
      <c r="I85" s="44">
        <v>200</v>
      </c>
      <c r="J85" s="44">
        <v>200</v>
      </c>
      <c r="K85" s="44">
        <v>200</v>
      </c>
      <c r="L85" s="44"/>
      <c r="M85" s="44"/>
      <c r="N85" s="44"/>
    </row>
    <row r="86" spans="1:14" ht="15.6" customHeight="1">
      <c r="A86" s="9">
        <v>63</v>
      </c>
      <c r="B86" s="90" t="s">
        <v>190</v>
      </c>
      <c r="C86" s="115" t="s">
        <v>50</v>
      </c>
      <c r="D86" s="94">
        <v>33000</v>
      </c>
      <c r="E86" s="94">
        <v>33000</v>
      </c>
      <c r="F86" s="93">
        <v>33000</v>
      </c>
      <c r="G86" s="93">
        <v>33000</v>
      </c>
      <c r="H86" s="93">
        <v>33000</v>
      </c>
      <c r="I86" s="93">
        <v>33000</v>
      </c>
      <c r="J86" s="93">
        <v>33000</v>
      </c>
      <c r="K86" s="93">
        <v>33000</v>
      </c>
      <c r="L86" s="93"/>
      <c r="M86" s="93"/>
      <c r="N86" s="93"/>
    </row>
    <row r="87" spans="1:14" ht="15.6" customHeight="1">
      <c r="A87" s="9">
        <v>64</v>
      </c>
      <c r="B87" s="8" t="s">
        <v>130</v>
      </c>
      <c r="C87" s="7" t="s">
        <v>179</v>
      </c>
      <c r="D87" s="23">
        <v>5000</v>
      </c>
      <c r="E87" s="23">
        <v>2000</v>
      </c>
      <c r="F87" s="31">
        <v>2000</v>
      </c>
      <c r="G87" s="44">
        <v>1500</v>
      </c>
      <c r="H87" s="44">
        <v>1200</v>
      </c>
      <c r="I87" s="44">
        <v>1200</v>
      </c>
      <c r="J87" s="44">
        <v>1200</v>
      </c>
      <c r="K87" s="44">
        <v>1200</v>
      </c>
      <c r="L87" s="44"/>
      <c r="M87" s="44"/>
      <c r="N87" s="44"/>
    </row>
    <row r="88" spans="1:14" ht="15.6" customHeight="1">
      <c r="A88" s="9">
        <v>65</v>
      </c>
      <c r="B88" s="90" t="s">
        <v>131</v>
      </c>
      <c r="C88" s="115" t="s">
        <v>51</v>
      </c>
      <c r="D88" s="94">
        <v>1000</v>
      </c>
      <c r="E88" s="94">
        <v>1000</v>
      </c>
      <c r="F88" s="93">
        <v>10000</v>
      </c>
      <c r="G88" s="93">
        <v>14000</v>
      </c>
      <c r="H88" s="93">
        <v>14000</v>
      </c>
      <c r="I88" s="93">
        <v>14000</v>
      </c>
      <c r="J88" s="93">
        <v>14000</v>
      </c>
      <c r="K88" s="93">
        <v>14000</v>
      </c>
      <c r="L88" s="93"/>
      <c r="M88" s="93"/>
      <c r="N88" s="93"/>
    </row>
    <row r="89" spans="1:14" ht="15.6" customHeight="1" thickBot="1">
      <c r="A89" s="9">
        <v>67</v>
      </c>
      <c r="B89" s="8" t="s">
        <v>233</v>
      </c>
      <c r="C89" s="159" t="s">
        <v>52</v>
      </c>
      <c r="D89" s="159">
        <v>5157</v>
      </c>
      <c r="E89" s="159">
        <v>2570</v>
      </c>
      <c r="F89" s="159">
        <v>4250</v>
      </c>
      <c r="G89" s="75">
        <v>4000</v>
      </c>
      <c r="H89" s="44">
        <v>3500</v>
      </c>
      <c r="I89" s="44">
        <v>3285</v>
      </c>
      <c r="J89" s="44">
        <v>3285</v>
      </c>
      <c r="K89" s="44">
        <v>3385</v>
      </c>
      <c r="L89" s="160">
        <v>100</v>
      </c>
      <c r="M89" s="44"/>
      <c r="N89" s="44"/>
    </row>
    <row r="90" spans="1:14" ht="15" thickBot="1">
      <c r="C90" s="131" t="s">
        <v>163</v>
      </c>
      <c r="D90" s="132">
        <f>SUM(D84:D89)</f>
        <v>52822</v>
      </c>
      <c r="E90" s="132">
        <f>SUM(E84:E89)</f>
        <v>47598</v>
      </c>
      <c r="F90" s="133">
        <f>SUM(F84:F89)</f>
        <v>70173</v>
      </c>
      <c r="G90" s="133">
        <f>SUM(G84:G89)</f>
        <v>74053</v>
      </c>
      <c r="H90" s="133">
        <f t="shared" ref="H90" si="26">SUM(H84:H89)</f>
        <v>81359</v>
      </c>
      <c r="I90" s="133">
        <f t="shared" ref="I90:L90" si="27">SUM(I84:I89)</f>
        <v>86108</v>
      </c>
      <c r="J90" s="133">
        <f t="shared" si="27"/>
        <v>107808</v>
      </c>
      <c r="K90" s="133">
        <f t="shared" si="27"/>
        <v>107908</v>
      </c>
      <c r="L90" s="133">
        <f t="shared" si="27"/>
        <v>300</v>
      </c>
      <c r="M90" s="133">
        <f t="shared" ref="M90:N90" si="28">SUM(M84:M89)</f>
        <v>3240</v>
      </c>
      <c r="N90" s="133">
        <f t="shared" si="28"/>
        <v>4984</v>
      </c>
    </row>
    <row r="91" spans="1:14" ht="11.4" customHeight="1" thickBot="1">
      <c r="D91" s="22"/>
      <c r="E91" s="22"/>
      <c r="F91" s="28"/>
      <c r="G91" s="28"/>
      <c r="H91" s="22"/>
      <c r="I91" s="22"/>
      <c r="J91" s="22"/>
      <c r="K91" s="22"/>
      <c r="L91" s="22"/>
      <c r="M91" s="22"/>
      <c r="N91" s="22"/>
    </row>
    <row r="92" spans="1:14" ht="15" thickBot="1">
      <c r="B92" s="218" t="s">
        <v>53</v>
      </c>
      <c r="C92" s="219"/>
      <c r="D92" s="129"/>
      <c r="E92" s="129"/>
      <c r="F92" s="130"/>
      <c r="G92" s="130"/>
      <c r="H92" s="157"/>
      <c r="I92" s="157"/>
      <c r="J92" s="130"/>
      <c r="K92" s="157"/>
      <c r="L92" s="130"/>
      <c r="M92" s="130"/>
      <c r="N92" s="130"/>
    </row>
    <row r="93" spans="1:14" ht="15.6" customHeight="1">
      <c r="A93" s="9">
        <v>68</v>
      </c>
      <c r="B93" s="95" t="s">
        <v>132</v>
      </c>
      <c r="C93" s="114" t="s">
        <v>54</v>
      </c>
      <c r="D93" s="97">
        <v>74260</v>
      </c>
      <c r="E93" s="97">
        <v>69830</v>
      </c>
      <c r="F93" s="98">
        <v>83517</v>
      </c>
      <c r="G93" s="98">
        <v>84888</v>
      </c>
      <c r="H93" s="98">
        <v>81512</v>
      </c>
      <c r="I93" s="98">
        <v>100992</v>
      </c>
      <c r="J93" s="98">
        <v>100992</v>
      </c>
      <c r="K93" s="98">
        <v>100992</v>
      </c>
      <c r="L93" s="98"/>
      <c r="M93" s="175">
        <v>8847</v>
      </c>
      <c r="N93" s="175">
        <v>18135</v>
      </c>
    </row>
    <row r="94" spans="1:14" ht="15.6" customHeight="1">
      <c r="A94" s="9">
        <v>69</v>
      </c>
      <c r="B94" s="8" t="s">
        <v>133</v>
      </c>
      <c r="C94" s="7" t="s">
        <v>168</v>
      </c>
      <c r="D94" s="16">
        <v>0</v>
      </c>
      <c r="E94" s="16">
        <v>3050</v>
      </c>
      <c r="F94" s="31">
        <v>2750</v>
      </c>
      <c r="G94" s="31">
        <v>2750</v>
      </c>
      <c r="H94" s="44">
        <v>0</v>
      </c>
      <c r="I94" s="31">
        <v>0</v>
      </c>
      <c r="J94" s="31">
        <v>0</v>
      </c>
      <c r="K94" s="44">
        <v>0</v>
      </c>
      <c r="L94" s="44"/>
      <c r="M94" s="31"/>
      <c r="N94" s="31"/>
    </row>
    <row r="95" spans="1:14" ht="15.6" customHeight="1">
      <c r="A95" s="9">
        <v>70</v>
      </c>
      <c r="B95" s="90" t="s">
        <v>134</v>
      </c>
      <c r="C95" s="115" t="s">
        <v>55</v>
      </c>
      <c r="D95" s="94">
        <v>16800</v>
      </c>
      <c r="E95" s="94">
        <v>16430</v>
      </c>
      <c r="F95" s="93">
        <v>18000</v>
      </c>
      <c r="G95" s="93">
        <v>18000</v>
      </c>
      <c r="H95" s="98">
        <v>18000</v>
      </c>
      <c r="I95" s="93">
        <v>17950</v>
      </c>
      <c r="J95" s="93">
        <v>17950</v>
      </c>
      <c r="K95" s="98">
        <v>17950</v>
      </c>
      <c r="L95" s="98">
        <v>450</v>
      </c>
      <c r="M95" s="93"/>
      <c r="N95" s="93"/>
    </row>
    <row r="96" spans="1:14" ht="15.6" customHeight="1">
      <c r="A96" s="9">
        <v>71</v>
      </c>
      <c r="B96" s="8" t="s">
        <v>135</v>
      </c>
      <c r="C96" s="7" t="s">
        <v>56</v>
      </c>
      <c r="D96" s="16">
        <v>10000</v>
      </c>
      <c r="E96" s="16">
        <v>10430</v>
      </c>
      <c r="F96" s="31">
        <v>10000</v>
      </c>
      <c r="G96" s="44">
        <v>10000</v>
      </c>
      <c r="H96" s="44">
        <v>10000</v>
      </c>
      <c r="I96" s="44">
        <v>10000</v>
      </c>
      <c r="J96" s="44">
        <v>10000</v>
      </c>
      <c r="K96" s="44">
        <v>10000</v>
      </c>
      <c r="L96" s="44"/>
      <c r="M96" s="44"/>
      <c r="N96" s="44"/>
    </row>
    <row r="97" spans="1:14" ht="15.6" customHeight="1">
      <c r="A97" s="9">
        <v>72</v>
      </c>
      <c r="B97" s="90" t="s">
        <v>136</v>
      </c>
      <c r="C97" s="115" t="s">
        <v>57</v>
      </c>
      <c r="D97" s="94">
        <v>11575</v>
      </c>
      <c r="E97" s="94">
        <v>11850</v>
      </c>
      <c r="F97" s="93">
        <v>12430</v>
      </c>
      <c r="G97" s="93">
        <v>12430</v>
      </c>
      <c r="H97" s="98">
        <v>12630</v>
      </c>
      <c r="I97" s="93">
        <v>12630</v>
      </c>
      <c r="J97" s="93">
        <v>12630</v>
      </c>
      <c r="K97" s="98">
        <v>12630</v>
      </c>
      <c r="L97" s="98">
        <v>450</v>
      </c>
      <c r="M97" s="93"/>
      <c r="N97" s="93"/>
    </row>
    <row r="98" spans="1:14" ht="15.6" customHeight="1">
      <c r="A98" s="9">
        <v>73</v>
      </c>
      <c r="B98" s="8" t="s">
        <v>137</v>
      </c>
      <c r="C98" s="7" t="s">
        <v>58</v>
      </c>
      <c r="D98" s="16">
        <v>6830</v>
      </c>
      <c r="E98" s="16">
        <v>15410</v>
      </c>
      <c r="F98" s="31">
        <v>7205</v>
      </c>
      <c r="G98" s="44">
        <v>7205</v>
      </c>
      <c r="H98" s="44">
        <v>7205</v>
      </c>
      <c r="I98" s="44">
        <v>7255</v>
      </c>
      <c r="J98" s="44">
        <v>7255</v>
      </c>
      <c r="K98" s="44">
        <v>7255</v>
      </c>
      <c r="L98" s="44">
        <v>50</v>
      </c>
      <c r="M98" s="44"/>
      <c r="N98" s="44"/>
    </row>
    <row r="99" spans="1:14" ht="15.6" customHeight="1">
      <c r="A99" s="9">
        <v>74</v>
      </c>
      <c r="B99" s="90" t="s">
        <v>138</v>
      </c>
      <c r="C99" s="115" t="s">
        <v>59</v>
      </c>
      <c r="D99" s="94">
        <v>3250</v>
      </c>
      <c r="E99" s="94">
        <v>3080</v>
      </c>
      <c r="F99" s="93">
        <v>3080</v>
      </c>
      <c r="G99" s="93">
        <v>3175</v>
      </c>
      <c r="H99" s="98">
        <v>3000</v>
      </c>
      <c r="I99" s="93">
        <v>3000</v>
      </c>
      <c r="J99" s="93">
        <v>3000</v>
      </c>
      <c r="K99" s="98">
        <v>3000</v>
      </c>
      <c r="L99" s="98"/>
      <c r="M99" s="93"/>
      <c r="N99" s="93"/>
    </row>
    <row r="100" spans="1:14" ht="15.6" customHeight="1">
      <c r="A100" s="9">
        <v>75</v>
      </c>
      <c r="B100" s="8" t="s">
        <v>139</v>
      </c>
      <c r="C100" s="7" t="s">
        <v>60</v>
      </c>
      <c r="D100" s="16">
        <v>12930</v>
      </c>
      <c r="E100" s="16">
        <v>12904</v>
      </c>
      <c r="F100" s="31">
        <v>12920</v>
      </c>
      <c r="G100" s="44">
        <v>12920</v>
      </c>
      <c r="H100" s="44">
        <v>12920</v>
      </c>
      <c r="I100" s="31">
        <v>12225</v>
      </c>
      <c r="J100" s="31">
        <v>12225</v>
      </c>
      <c r="K100" s="44">
        <v>12225</v>
      </c>
      <c r="L100" s="44">
        <v>200</v>
      </c>
      <c r="M100" s="31"/>
      <c r="N100" s="31"/>
    </row>
    <row r="101" spans="1:14" ht="15.6" customHeight="1">
      <c r="A101" s="9">
        <v>76</v>
      </c>
      <c r="B101" s="90" t="s">
        <v>140</v>
      </c>
      <c r="C101" s="115" t="s">
        <v>61</v>
      </c>
      <c r="D101" s="94">
        <f>29700+10000</f>
        <v>39700</v>
      </c>
      <c r="E101" s="94">
        <f>34000+5000</f>
        <v>39000</v>
      </c>
      <c r="F101" s="93">
        <f>44250+5000</f>
        <v>49250</v>
      </c>
      <c r="G101" s="93">
        <f>44250+2700</f>
        <v>46950</v>
      </c>
      <c r="H101" s="98">
        <v>44250</v>
      </c>
      <c r="I101" s="93">
        <v>44257</v>
      </c>
      <c r="J101" s="93">
        <v>44257</v>
      </c>
      <c r="K101" s="98">
        <v>44257</v>
      </c>
      <c r="L101" s="98"/>
      <c r="M101" s="93"/>
      <c r="N101" s="93"/>
    </row>
    <row r="102" spans="1:14" ht="15.6" customHeight="1" thickBot="1">
      <c r="A102" s="9">
        <v>94</v>
      </c>
      <c r="B102" s="8" t="s">
        <v>195</v>
      </c>
      <c r="C102" s="7" t="s">
        <v>191</v>
      </c>
      <c r="D102" s="16"/>
      <c r="E102" s="16"/>
      <c r="F102" s="31">
        <v>0</v>
      </c>
      <c r="G102" s="75">
        <v>800</v>
      </c>
      <c r="H102" s="44">
        <v>800</v>
      </c>
      <c r="I102" s="31">
        <v>800</v>
      </c>
      <c r="J102" s="31">
        <v>800</v>
      </c>
      <c r="K102" s="44">
        <v>800</v>
      </c>
      <c r="L102" s="44"/>
      <c r="M102" s="31"/>
      <c r="N102" s="31"/>
    </row>
    <row r="103" spans="1:14" ht="15" thickBot="1">
      <c r="C103" s="131" t="s">
        <v>164</v>
      </c>
      <c r="D103" s="133">
        <f t="shared" ref="D103:G103" si="29">SUM(D93:D102)</f>
        <v>175345</v>
      </c>
      <c r="E103" s="133">
        <f t="shared" si="29"/>
        <v>181984</v>
      </c>
      <c r="F103" s="133">
        <f t="shared" si="29"/>
        <v>199152</v>
      </c>
      <c r="G103" s="133">
        <f t="shared" si="29"/>
        <v>199118</v>
      </c>
      <c r="H103" s="133">
        <f>SUM(H93:H102)</f>
        <v>190317</v>
      </c>
      <c r="I103" s="133">
        <f>SUM(I93:I102)</f>
        <v>209109</v>
      </c>
      <c r="J103" s="133">
        <f>SUM(J93:J102)</f>
        <v>209109</v>
      </c>
      <c r="K103" s="133">
        <f t="shared" ref="K103:L103" si="30">SUM(K93:K102)</f>
        <v>209109</v>
      </c>
      <c r="L103" s="133">
        <f t="shared" si="30"/>
        <v>1150</v>
      </c>
      <c r="M103" s="133">
        <f t="shared" ref="M103:N103" si="31">SUM(M93:M102)</f>
        <v>8847</v>
      </c>
      <c r="N103" s="133">
        <f t="shared" si="31"/>
        <v>18135</v>
      </c>
    </row>
    <row r="104" spans="1:14" ht="12.6" customHeight="1" thickBot="1">
      <c r="D104" s="22"/>
      <c r="E104" s="22"/>
      <c r="F104" s="28"/>
      <c r="G104" s="22"/>
      <c r="H104" s="22"/>
      <c r="I104" s="22"/>
      <c r="J104" s="22"/>
      <c r="K104" s="22"/>
      <c r="L104" s="22"/>
      <c r="M104" s="22"/>
      <c r="N104" s="22"/>
    </row>
    <row r="105" spans="1:14" ht="15" thickBot="1">
      <c r="B105" s="218" t="s">
        <v>62</v>
      </c>
      <c r="C105" s="219"/>
      <c r="D105" s="129"/>
      <c r="E105" s="129"/>
      <c r="F105" s="130"/>
      <c r="G105" s="130"/>
      <c r="H105" s="157"/>
      <c r="I105" s="157"/>
      <c r="J105" s="130"/>
      <c r="K105" s="157"/>
      <c r="L105" s="130"/>
      <c r="M105" s="130"/>
      <c r="N105" s="130"/>
    </row>
    <row r="106" spans="1:14" ht="15.6" customHeight="1">
      <c r="A106" s="9">
        <v>78</v>
      </c>
      <c r="B106" s="95" t="s">
        <v>141</v>
      </c>
      <c r="C106" s="114" t="s">
        <v>63</v>
      </c>
      <c r="D106" s="97">
        <v>63286</v>
      </c>
      <c r="E106" s="97">
        <v>64574</v>
      </c>
      <c r="F106" s="98">
        <v>66318</v>
      </c>
      <c r="G106" s="98">
        <v>66881</v>
      </c>
      <c r="H106" s="98">
        <v>66880</v>
      </c>
      <c r="I106" s="98">
        <v>77076</v>
      </c>
      <c r="J106" s="98">
        <v>77076</v>
      </c>
      <c r="K106" s="98">
        <v>77076</v>
      </c>
      <c r="L106" s="98">
        <v>325</v>
      </c>
      <c r="M106" s="175">
        <v>2913</v>
      </c>
      <c r="N106" s="175">
        <v>10546.47</v>
      </c>
    </row>
    <row r="107" spans="1:14" ht="15.6" customHeight="1">
      <c r="A107" s="9">
        <v>79</v>
      </c>
      <c r="B107" s="8" t="s">
        <v>142</v>
      </c>
      <c r="C107" s="7" t="s">
        <v>64</v>
      </c>
      <c r="D107" s="16">
        <v>700</v>
      </c>
      <c r="E107" s="16">
        <v>700</v>
      </c>
      <c r="F107" s="31">
        <v>800</v>
      </c>
      <c r="G107" s="44">
        <v>800</v>
      </c>
      <c r="H107" s="44">
        <v>800</v>
      </c>
      <c r="I107" s="44">
        <v>800</v>
      </c>
      <c r="J107" s="44">
        <v>800</v>
      </c>
      <c r="K107" s="44">
        <v>800</v>
      </c>
      <c r="L107" s="44"/>
      <c r="M107" s="44"/>
      <c r="N107" s="44"/>
    </row>
    <row r="108" spans="1:14" ht="15.6" customHeight="1">
      <c r="A108" s="9">
        <v>80</v>
      </c>
      <c r="B108" s="90" t="s">
        <v>143</v>
      </c>
      <c r="C108" s="115" t="s">
        <v>65</v>
      </c>
      <c r="D108" s="94">
        <v>20267</v>
      </c>
      <c r="E108" s="94">
        <v>25345</v>
      </c>
      <c r="F108" s="93">
        <v>29673</v>
      </c>
      <c r="G108" s="93">
        <v>29773</v>
      </c>
      <c r="H108" s="93">
        <v>29789</v>
      </c>
      <c r="I108" s="93">
        <v>31463</v>
      </c>
      <c r="J108" s="93">
        <v>31463</v>
      </c>
      <c r="K108" s="93">
        <v>31463</v>
      </c>
      <c r="L108" s="93"/>
      <c r="M108" s="177">
        <v>1674</v>
      </c>
      <c r="N108" s="177">
        <v>1674</v>
      </c>
    </row>
    <row r="109" spans="1:14" ht="15.6" customHeight="1" thickBot="1">
      <c r="A109" s="9">
        <v>81</v>
      </c>
      <c r="B109" s="8" t="s">
        <v>144</v>
      </c>
      <c r="C109" s="7" t="s">
        <v>66</v>
      </c>
      <c r="D109" s="16">
        <v>11743</v>
      </c>
      <c r="E109" s="16">
        <v>11938</v>
      </c>
      <c r="F109" s="74">
        <v>18782</v>
      </c>
      <c r="G109" s="75">
        <v>18991</v>
      </c>
      <c r="H109" s="77">
        <v>18990</v>
      </c>
      <c r="I109" s="77">
        <v>19739</v>
      </c>
      <c r="J109" s="77">
        <v>19307</v>
      </c>
      <c r="K109" s="75">
        <v>16031</v>
      </c>
      <c r="L109" s="77"/>
      <c r="M109" s="180">
        <v>1326</v>
      </c>
      <c r="N109" s="180">
        <v>2350.85</v>
      </c>
    </row>
    <row r="110" spans="1:14" ht="15" thickBot="1">
      <c r="C110" s="131" t="s">
        <v>165</v>
      </c>
      <c r="D110" s="132">
        <f t="shared" ref="D110:H110" si="32">SUM(D106:D109)</f>
        <v>95996</v>
      </c>
      <c r="E110" s="132">
        <f t="shared" si="32"/>
        <v>102557</v>
      </c>
      <c r="F110" s="133">
        <f t="shared" si="32"/>
        <v>115573</v>
      </c>
      <c r="G110" s="133">
        <f t="shared" ref="G110" si="33">SUM(G106:G109)</f>
        <v>116445</v>
      </c>
      <c r="H110" s="133">
        <f t="shared" si="32"/>
        <v>116459</v>
      </c>
      <c r="I110" s="133">
        <f t="shared" ref="I110:L110" si="34">SUM(I106:I109)</f>
        <v>129078</v>
      </c>
      <c r="J110" s="133">
        <f t="shared" si="34"/>
        <v>128646</v>
      </c>
      <c r="K110" s="133">
        <f t="shared" si="34"/>
        <v>125370</v>
      </c>
      <c r="L110" s="133">
        <f t="shared" si="34"/>
        <v>325</v>
      </c>
      <c r="M110" s="133">
        <f t="shared" ref="M110:N110" si="35">SUM(M106:M109)</f>
        <v>5913</v>
      </c>
      <c r="N110" s="133">
        <f t="shared" si="35"/>
        <v>14571.32</v>
      </c>
    </row>
    <row r="111" spans="1:14" ht="12" customHeight="1" thickBot="1">
      <c r="D111" s="22"/>
      <c r="E111" s="22"/>
      <c r="F111" s="28"/>
      <c r="G111" s="22"/>
      <c r="H111" s="22"/>
      <c r="I111" s="22"/>
      <c r="J111" s="22"/>
      <c r="K111" s="22"/>
      <c r="L111" s="22"/>
      <c r="M111" s="22"/>
      <c r="N111" s="22"/>
    </row>
    <row r="112" spans="1:14" ht="15" thickBot="1">
      <c r="B112" s="212" t="s">
        <v>68</v>
      </c>
      <c r="C112" s="213"/>
      <c r="D112" s="134"/>
      <c r="E112" s="134"/>
      <c r="F112" s="135"/>
      <c r="G112" s="135"/>
      <c r="H112" s="158"/>
      <c r="I112" s="158"/>
      <c r="J112" s="135"/>
      <c r="K112" s="158"/>
      <c r="L112" s="135"/>
      <c r="M112" s="135"/>
      <c r="N112" s="135"/>
    </row>
    <row r="113" spans="1:27" ht="15.6" customHeight="1">
      <c r="A113" s="9">
        <v>82</v>
      </c>
      <c r="B113" s="95" t="s">
        <v>145</v>
      </c>
      <c r="C113" s="114" t="s">
        <v>67</v>
      </c>
      <c r="D113" s="139"/>
      <c r="E113" s="139"/>
      <c r="F113" s="98">
        <v>3770</v>
      </c>
      <c r="G113" s="98">
        <v>3770</v>
      </c>
      <c r="H113" s="98">
        <v>3570</v>
      </c>
      <c r="I113" s="98">
        <v>3570</v>
      </c>
      <c r="J113" s="98">
        <v>3570</v>
      </c>
      <c r="K113" s="98">
        <v>3570</v>
      </c>
      <c r="L113" s="98">
        <v>165</v>
      </c>
      <c r="M113" s="98"/>
      <c r="N113" s="98"/>
    </row>
    <row r="114" spans="1:27" ht="15.6" customHeight="1" thickBot="1">
      <c r="A114" s="9">
        <v>83</v>
      </c>
      <c r="B114" s="10" t="s">
        <v>146</v>
      </c>
      <c r="C114" s="12" t="s">
        <v>69</v>
      </c>
      <c r="D114" s="43">
        <v>951917</v>
      </c>
      <c r="E114" s="43">
        <v>969464</v>
      </c>
      <c r="F114" s="74">
        <v>956576</v>
      </c>
      <c r="G114" s="75">
        <v>956977</v>
      </c>
      <c r="H114" s="75">
        <v>1030329</v>
      </c>
      <c r="I114" s="75">
        <v>1121327</v>
      </c>
      <c r="J114" s="75">
        <v>1121327</v>
      </c>
      <c r="K114" s="75">
        <v>1121327</v>
      </c>
      <c r="L114" s="75"/>
      <c r="M114" s="180">
        <v>25142</v>
      </c>
      <c r="N114" s="180">
        <v>29852</v>
      </c>
      <c r="O114" s="178" t="s">
        <v>227</v>
      </c>
      <c r="Z114" s="51"/>
      <c r="AA114" s="51"/>
    </row>
    <row r="115" spans="1:27" ht="15" thickBot="1">
      <c r="C115" s="136" t="s">
        <v>166</v>
      </c>
      <c r="D115" s="137">
        <f>D114</f>
        <v>951917</v>
      </c>
      <c r="E115" s="137">
        <f t="shared" ref="E115" si="36">E114</f>
        <v>969464</v>
      </c>
      <c r="F115" s="138">
        <f>SUM(F113:F114)</f>
        <v>960346</v>
      </c>
      <c r="G115" s="138">
        <f>SUM(G114+G113)</f>
        <v>960747</v>
      </c>
      <c r="H115" s="138">
        <f t="shared" ref="H115" si="37">SUM(H114+H113)</f>
        <v>1033899</v>
      </c>
      <c r="I115" s="138">
        <f>SUM(I114+I113)</f>
        <v>1124897</v>
      </c>
      <c r="J115" s="138">
        <f t="shared" ref="J115:L115" si="38">SUM(J114+J113)</f>
        <v>1124897</v>
      </c>
      <c r="K115" s="138">
        <f t="shared" si="38"/>
        <v>1124897</v>
      </c>
      <c r="L115" s="138">
        <f t="shared" si="38"/>
        <v>165</v>
      </c>
      <c r="M115" s="138">
        <f t="shared" ref="M115:N115" si="39">SUM(M114+M113)</f>
        <v>25142</v>
      </c>
      <c r="N115" s="138">
        <f t="shared" si="39"/>
        <v>29852</v>
      </c>
    </row>
    <row r="116" spans="1:27" ht="15" thickBot="1">
      <c r="D116" s="22"/>
      <c r="E116" s="22"/>
      <c r="F116" s="28"/>
      <c r="G116" s="22"/>
      <c r="H116" s="22"/>
      <c r="I116" s="22"/>
      <c r="J116" s="22"/>
      <c r="K116" s="22"/>
      <c r="L116" s="22"/>
      <c r="M116" s="22"/>
      <c r="N116" s="22"/>
    </row>
    <row r="117" spans="1:27" ht="15" thickBot="1">
      <c r="B117" s="212" t="s">
        <v>70</v>
      </c>
      <c r="C117" s="213"/>
      <c r="D117" s="134"/>
      <c r="E117" s="134"/>
      <c r="F117" s="135"/>
      <c r="G117" s="135"/>
      <c r="H117" s="158"/>
      <c r="I117" s="158"/>
      <c r="J117" s="135"/>
      <c r="K117" s="158"/>
      <c r="L117" s="135"/>
      <c r="M117" s="135"/>
      <c r="N117" s="135"/>
    </row>
    <row r="118" spans="1:27" ht="15.6" customHeight="1">
      <c r="A118" s="9">
        <v>84</v>
      </c>
      <c r="B118" s="95" t="s">
        <v>147</v>
      </c>
      <c r="C118" s="114" t="s">
        <v>71</v>
      </c>
      <c r="D118" s="127">
        <v>11020</v>
      </c>
      <c r="E118" s="127">
        <v>18580</v>
      </c>
      <c r="F118" s="98">
        <v>27190</v>
      </c>
      <c r="G118" s="98">
        <v>27470</v>
      </c>
      <c r="H118" s="98">
        <v>25420</v>
      </c>
      <c r="I118" s="98">
        <v>26350</v>
      </c>
      <c r="J118" s="98">
        <v>26350</v>
      </c>
      <c r="K118" s="98">
        <v>26350</v>
      </c>
      <c r="L118" s="98">
        <v>24</v>
      </c>
      <c r="M118" s="175">
        <v>439</v>
      </c>
      <c r="N118" s="175">
        <v>3187.66</v>
      </c>
    </row>
    <row r="119" spans="1:27" ht="15.6" customHeight="1">
      <c r="A119" s="9">
        <v>85</v>
      </c>
      <c r="B119" s="8" t="s">
        <v>148</v>
      </c>
      <c r="C119" s="7" t="s">
        <v>72</v>
      </c>
      <c r="D119" s="16">
        <v>16097</v>
      </c>
      <c r="E119" s="16">
        <v>15801</v>
      </c>
      <c r="F119" s="31">
        <v>17253</v>
      </c>
      <c r="G119" s="44">
        <v>17488</v>
      </c>
      <c r="H119" s="44">
        <v>11181</v>
      </c>
      <c r="I119" s="44">
        <v>13055</v>
      </c>
      <c r="J119" s="44">
        <v>13055</v>
      </c>
      <c r="K119" s="44">
        <v>13005</v>
      </c>
      <c r="L119" s="44"/>
      <c r="M119" s="177">
        <v>0</v>
      </c>
      <c r="N119" s="177">
        <v>1998.77</v>
      </c>
      <c r="O119" s="192" t="s">
        <v>229</v>
      </c>
    </row>
    <row r="120" spans="1:27" ht="15.6" customHeight="1">
      <c r="A120" s="9">
        <v>86</v>
      </c>
      <c r="B120" s="90" t="s">
        <v>149</v>
      </c>
      <c r="C120" s="115" t="s">
        <v>73</v>
      </c>
      <c r="D120" s="110">
        <v>19656</v>
      </c>
      <c r="E120" s="110">
        <v>21868</v>
      </c>
      <c r="F120" s="93">
        <v>25149</v>
      </c>
      <c r="G120" s="93">
        <v>25563</v>
      </c>
      <c r="H120" s="93">
        <v>25952</v>
      </c>
      <c r="I120" s="93">
        <v>30048</v>
      </c>
      <c r="J120" s="93">
        <v>30048</v>
      </c>
      <c r="K120" s="93">
        <v>30048</v>
      </c>
      <c r="L120" s="93"/>
      <c r="M120" s="177">
        <v>664</v>
      </c>
      <c r="N120" s="177">
        <v>4146</v>
      </c>
    </row>
    <row r="121" spans="1:27" ht="15.6" customHeight="1">
      <c r="A121" s="9">
        <v>87</v>
      </c>
      <c r="B121" s="8" t="s">
        <v>150</v>
      </c>
      <c r="C121" s="7" t="s">
        <v>79</v>
      </c>
      <c r="D121" s="16">
        <v>5000</v>
      </c>
      <c r="E121" s="16">
        <v>3742</v>
      </c>
      <c r="F121" s="31">
        <v>5600</v>
      </c>
      <c r="G121" s="44">
        <v>5600</v>
      </c>
      <c r="H121" s="44">
        <v>5600</v>
      </c>
      <c r="I121" s="44">
        <v>5080</v>
      </c>
      <c r="J121" s="44">
        <v>5080</v>
      </c>
      <c r="K121" s="44">
        <v>5080</v>
      </c>
      <c r="L121" s="44"/>
      <c r="M121" s="44"/>
      <c r="N121" s="44"/>
    </row>
    <row r="122" spans="1:27" ht="15.6" customHeight="1">
      <c r="A122" s="9">
        <v>88</v>
      </c>
      <c r="B122" s="90" t="s">
        <v>151</v>
      </c>
      <c r="C122" s="115" t="s">
        <v>74</v>
      </c>
      <c r="D122" s="94">
        <v>800</v>
      </c>
      <c r="E122" s="94">
        <v>800</v>
      </c>
      <c r="F122" s="93">
        <v>600</v>
      </c>
      <c r="G122" s="93">
        <v>600</v>
      </c>
      <c r="H122" s="93">
        <v>650</v>
      </c>
      <c r="I122" s="93">
        <v>510</v>
      </c>
      <c r="J122" s="93">
        <v>510</v>
      </c>
      <c r="K122" s="93">
        <v>510</v>
      </c>
      <c r="L122" s="93">
        <v>30</v>
      </c>
      <c r="M122" s="93"/>
      <c r="N122" s="93"/>
    </row>
    <row r="123" spans="1:27" ht="15.6" customHeight="1">
      <c r="A123" s="9">
        <v>89</v>
      </c>
      <c r="B123" s="8" t="s">
        <v>152</v>
      </c>
      <c r="C123" s="7" t="s">
        <v>75</v>
      </c>
      <c r="D123" s="16"/>
      <c r="E123" s="16"/>
      <c r="F123" s="31">
        <v>600</v>
      </c>
      <c r="G123" s="44">
        <v>600</v>
      </c>
      <c r="H123" s="44">
        <v>100</v>
      </c>
      <c r="I123" s="44">
        <v>600</v>
      </c>
      <c r="J123" s="44">
        <v>600</v>
      </c>
      <c r="K123" s="44">
        <v>600</v>
      </c>
      <c r="L123" s="44"/>
      <c r="M123" s="44"/>
      <c r="N123" s="44"/>
    </row>
    <row r="124" spans="1:27" ht="15.6" customHeight="1">
      <c r="A124" s="9">
        <v>90</v>
      </c>
      <c r="B124" s="90" t="s">
        <v>153</v>
      </c>
      <c r="C124" s="115" t="s">
        <v>76</v>
      </c>
      <c r="D124" s="94">
        <v>5000</v>
      </c>
      <c r="E124" s="94">
        <v>5000</v>
      </c>
      <c r="F124" s="93">
        <v>6000</v>
      </c>
      <c r="G124" s="93">
        <v>5500</v>
      </c>
      <c r="H124" s="93">
        <v>6000</v>
      </c>
      <c r="I124" s="93">
        <v>7000</v>
      </c>
      <c r="J124" s="93">
        <v>7000</v>
      </c>
      <c r="K124" s="93">
        <v>7000</v>
      </c>
      <c r="L124" s="93"/>
      <c r="M124" s="93"/>
      <c r="N124" s="93"/>
    </row>
    <row r="125" spans="1:27" ht="15.6" customHeight="1">
      <c r="A125" s="9">
        <v>91</v>
      </c>
      <c r="B125" s="8" t="s">
        <v>234</v>
      </c>
      <c r="C125" s="7" t="s">
        <v>77</v>
      </c>
      <c r="D125" s="25">
        <v>15000</v>
      </c>
      <c r="E125" s="25">
        <v>14000</v>
      </c>
      <c r="F125" s="31">
        <v>10000</v>
      </c>
      <c r="G125" s="44">
        <v>9985</v>
      </c>
      <c r="H125" s="44">
        <v>9985</v>
      </c>
      <c r="I125" s="44">
        <v>10150</v>
      </c>
      <c r="J125" s="44">
        <v>10150</v>
      </c>
      <c r="K125" s="44">
        <v>10150</v>
      </c>
      <c r="L125" s="44">
        <v>200</v>
      </c>
      <c r="M125" s="44"/>
      <c r="N125" s="44"/>
    </row>
    <row r="126" spans="1:27" ht="15.6" customHeight="1" thickBot="1">
      <c r="A126" s="9">
        <v>92</v>
      </c>
      <c r="B126" s="90" t="s">
        <v>235</v>
      </c>
      <c r="C126" s="101" t="s">
        <v>78</v>
      </c>
      <c r="D126" s="94">
        <v>2500</v>
      </c>
      <c r="E126" s="94">
        <v>1730</v>
      </c>
      <c r="F126" s="113">
        <v>2100</v>
      </c>
      <c r="G126" s="113">
        <v>2000</v>
      </c>
      <c r="H126" s="113">
        <v>2200</v>
      </c>
      <c r="I126" s="113">
        <v>2350</v>
      </c>
      <c r="J126" s="113">
        <v>2350</v>
      </c>
      <c r="K126" s="113">
        <v>2350</v>
      </c>
      <c r="L126" s="113">
        <v>150</v>
      </c>
      <c r="M126" s="113"/>
      <c r="N126" s="113"/>
    </row>
    <row r="127" spans="1:27" ht="15" thickBot="1">
      <c r="C127" s="136" t="s">
        <v>167</v>
      </c>
      <c r="D127" s="137">
        <f>SUM(D118:D126)</f>
        <v>75073</v>
      </c>
      <c r="E127" s="137">
        <f t="shared" ref="E127" si="40">SUM(E118:E126)</f>
        <v>81521</v>
      </c>
      <c r="F127" s="138">
        <f>SUM(F118:F126)</f>
        <v>94492</v>
      </c>
      <c r="G127" s="138">
        <f>SUM(G118:G126)</f>
        <v>94806</v>
      </c>
      <c r="H127" s="138">
        <f t="shared" ref="H127" si="41">SUM(H118:H126)</f>
        <v>87088</v>
      </c>
      <c r="I127" s="138">
        <f>SUM(I118:I126)</f>
        <v>95143</v>
      </c>
      <c r="J127" s="138">
        <f t="shared" ref="J127:L127" si="42">SUM(J118:J126)</f>
        <v>95143</v>
      </c>
      <c r="K127" s="138">
        <f t="shared" si="42"/>
        <v>95093</v>
      </c>
      <c r="L127" s="138">
        <f t="shared" si="42"/>
        <v>404</v>
      </c>
      <c r="M127" s="138">
        <f t="shared" ref="M127:N127" si="43">SUM(M118:M126)</f>
        <v>1103</v>
      </c>
      <c r="N127" s="138">
        <f t="shared" si="43"/>
        <v>9332.43</v>
      </c>
    </row>
    <row r="128" spans="1:27">
      <c r="C128" s="21"/>
      <c r="D128" s="33"/>
      <c r="E128" s="33"/>
      <c r="F128" s="34"/>
      <c r="G128" s="34"/>
      <c r="H128" s="34"/>
      <c r="I128" s="34"/>
      <c r="J128" s="34"/>
      <c r="K128" s="34"/>
      <c r="L128" s="34"/>
      <c r="M128" s="34"/>
      <c r="N128" s="34"/>
    </row>
    <row r="129" spans="2:14" ht="15" thickBot="1">
      <c r="B129" s="55"/>
      <c r="C129" s="56" t="s">
        <v>172</v>
      </c>
      <c r="D129" s="57">
        <f t="shared" ref="D129:I129" si="44">SUM(D16+D26+D38+D49+D56+D66+D73+D81+D90+D103+D110+D115+D127)</f>
        <v>2283955.31</v>
      </c>
      <c r="E129" s="57">
        <f t="shared" si="44"/>
        <v>2340503</v>
      </c>
      <c r="F129" s="57">
        <f t="shared" si="44"/>
        <v>2538773</v>
      </c>
      <c r="G129" s="57">
        <f t="shared" si="44"/>
        <v>2655160</v>
      </c>
      <c r="H129" s="57">
        <f t="shared" si="44"/>
        <v>2763920</v>
      </c>
      <c r="I129" s="57">
        <f t="shared" si="44"/>
        <v>2933733</v>
      </c>
      <c r="J129" s="57">
        <f>SUM(J16+J26+J38+J49+J56+J66+J73+J81+J90+J103+J110+J115+J127)</f>
        <v>2968599</v>
      </c>
      <c r="K129" s="57">
        <f t="shared" ref="K129:L129" si="45">SUM(K16+K26+K38+K49+K56+K66+K73+K81+K90+K103+K110+K115+K127)</f>
        <v>2949498</v>
      </c>
      <c r="L129" s="57">
        <f t="shared" si="45"/>
        <v>15735</v>
      </c>
      <c r="M129" s="57">
        <f t="shared" ref="M129" si="46">SUM(M16+M26+M38+M49+M56+M66+M73+M81+M90+M103+M110+M115+M127)</f>
        <v>87967</v>
      </c>
      <c r="N129" s="57">
        <f>SUM(N16+N26+N38+N49+N56+N66+N73+N81+N90+N103+N110+N115+N127)</f>
        <v>171493.69999999998</v>
      </c>
    </row>
    <row r="130" spans="2:14" ht="15.6" thickTop="1" thickBot="1">
      <c r="B130" s="55"/>
      <c r="C130" s="56"/>
      <c r="D130" s="58"/>
      <c r="E130" s="58"/>
      <c r="F130" s="59"/>
      <c r="G130" s="59"/>
      <c r="H130" s="59"/>
      <c r="I130" s="59"/>
      <c r="J130" s="59"/>
      <c r="K130" s="59"/>
      <c r="L130" s="59"/>
      <c r="M130" s="59"/>
      <c r="N130" s="59"/>
    </row>
    <row r="131" spans="2:14">
      <c r="B131" s="60"/>
      <c r="C131" s="61" t="s">
        <v>173</v>
      </c>
      <c r="D131" s="62"/>
      <c r="E131" s="62"/>
      <c r="F131" s="63">
        <v>136076</v>
      </c>
      <c r="G131" s="64">
        <v>163515</v>
      </c>
      <c r="H131" s="64">
        <v>163515</v>
      </c>
      <c r="I131" s="64">
        <v>163515</v>
      </c>
      <c r="J131" s="64">
        <v>163515</v>
      </c>
      <c r="K131" s="64">
        <v>163515</v>
      </c>
      <c r="L131" s="64"/>
      <c r="M131" s="64"/>
      <c r="N131" s="64"/>
    </row>
    <row r="132" spans="2:14">
      <c r="B132" s="65"/>
      <c r="C132" s="47" t="s">
        <v>174</v>
      </c>
      <c r="D132" s="48"/>
      <c r="E132" s="48"/>
      <c r="F132" s="49">
        <v>2410045</v>
      </c>
      <c r="G132" s="66">
        <v>2449791</v>
      </c>
      <c r="H132" s="66">
        <v>2540357</v>
      </c>
      <c r="I132" s="66">
        <v>2540357</v>
      </c>
      <c r="J132" s="66">
        <v>2540357</v>
      </c>
      <c r="K132" s="66">
        <v>2540357</v>
      </c>
      <c r="L132" s="66"/>
      <c r="M132" s="66"/>
      <c r="N132" s="66"/>
    </row>
    <row r="133" spans="2:14">
      <c r="B133" s="65"/>
      <c r="C133" s="47" t="s">
        <v>175</v>
      </c>
      <c r="D133" s="48"/>
      <c r="E133" s="48"/>
      <c r="F133" s="50">
        <v>50000</v>
      </c>
      <c r="G133" s="67">
        <v>50000</v>
      </c>
      <c r="H133" s="67">
        <v>50000</v>
      </c>
      <c r="I133" s="67">
        <v>50000</v>
      </c>
      <c r="J133" s="67">
        <v>50000</v>
      </c>
      <c r="K133" s="67">
        <v>50000</v>
      </c>
      <c r="L133" s="67"/>
      <c r="M133" s="67"/>
      <c r="N133" s="67"/>
    </row>
    <row r="134" spans="2:14">
      <c r="B134" s="65"/>
      <c r="C134" s="47" t="s">
        <v>176</v>
      </c>
      <c r="D134" s="48"/>
      <c r="E134" s="48"/>
      <c r="F134" s="49">
        <f>SUM(F131:F133)</f>
        <v>2596121</v>
      </c>
      <c r="G134" s="66">
        <f>SUM(G131:G133)</f>
        <v>2663306</v>
      </c>
      <c r="H134" s="66">
        <f>SUM(H131:H133)</f>
        <v>2753872</v>
      </c>
      <c r="I134" s="66">
        <f t="shared" ref="I134:J134" si="47">SUM(I131:I133)</f>
        <v>2753872</v>
      </c>
      <c r="J134" s="66">
        <f t="shared" si="47"/>
        <v>2753872</v>
      </c>
      <c r="K134" s="66">
        <f t="shared" ref="K134" si="48">SUM(K131:K133)</f>
        <v>2753872</v>
      </c>
      <c r="L134" s="66"/>
      <c r="M134" s="66"/>
      <c r="N134" s="66"/>
    </row>
    <row r="135" spans="2:14">
      <c r="B135" s="65"/>
      <c r="C135" s="47"/>
      <c r="D135" s="48"/>
      <c r="E135" s="48"/>
      <c r="F135" s="49"/>
      <c r="G135" s="66"/>
      <c r="H135" s="66"/>
      <c r="I135" s="66"/>
      <c r="J135" s="66"/>
      <c r="K135" s="66"/>
      <c r="L135" s="66"/>
      <c r="M135" s="66"/>
      <c r="N135" s="66"/>
    </row>
    <row r="136" spans="2:14" ht="15" thickBot="1">
      <c r="B136" s="68"/>
      <c r="C136" s="69" t="s">
        <v>177</v>
      </c>
      <c r="D136" s="70"/>
      <c r="E136" s="70"/>
      <c r="F136" s="71">
        <f>SUM(+F134-F129)</f>
        <v>57348</v>
      </c>
      <c r="G136" s="72">
        <f>SUM(+G134-G129)</f>
        <v>8146</v>
      </c>
      <c r="H136" s="72">
        <f>SUM(+H134-H129)</f>
        <v>-10048</v>
      </c>
      <c r="I136" s="72">
        <f>SUM(+I134-I129)</f>
        <v>-179861</v>
      </c>
      <c r="J136" s="72">
        <f t="shared" ref="J136:K136" si="49">SUM(+J134-J129)</f>
        <v>-214727</v>
      </c>
      <c r="K136" s="72">
        <f t="shared" si="49"/>
        <v>-195626</v>
      </c>
      <c r="L136" s="72"/>
      <c r="M136" s="72"/>
      <c r="N136" s="72"/>
    </row>
    <row r="137" spans="2:14">
      <c r="B137"/>
      <c r="D137"/>
      <c r="E137"/>
      <c r="F137"/>
      <c r="G137"/>
      <c r="K137" s="203"/>
      <c r="L137" s="49"/>
      <c r="M137" s="49"/>
      <c r="N137" s="49"/>
    </row>
    <row r="138" spans="2:14" ht="15.6">
      <c r="B138" s="206"/>
      <c r="C138" s="22"/>
      <c r="D138" s="22"/>
      <c r="E138" s="22"/>
      <c r="F138" s="22"/>
      <c r="G138" s="22"/>
      <c r="H138" s="223" t="s">
        <v>251</v>
      </c>
      <c r="I138" s="223"/>
      <c r="J138" s="223"/>
      <c r="K138" s="201">
        <v>195626</v>
      </c>
      <c r="L138" s="49"/>
      <c r="M138" s="49"/>
      <c r="N138" s="49"/>
    </row>
    <row r="139" spans="2:14" ht="15.6">
      <c r="B139" s="222" t="s">
        <v>250</v>
      </c>
      <c r="C139" s="222"/>
      <c r="D139" s="222"/>
      <c r="E139" s="222"/>
      <c r="F139" s="222"/>
      <c r="G139" s="222"/>
      <c r="H139" s="222"/>
      <c r="I139" s="200"/>
      <c r="K139" s="201">
        <v>-172009</v>
      </c>
      <c r="L139" s="49"/>
      <c r="M139" s="49"/>
      <c r="N139" s="49"/>
    </row>
    <row r="140" spans="2:14" ht="15.6">
      <c r="B140" s="221" t="s">
        <v>255</v>
      </c>
      <c r="C140" s="221"/>
      <c r="D140" s="221"/>
      <c r="E140" s="221"/>
      <c r="F140" s="221"/>
      <c r="G140" s="221"/>
      <c r="H140" s="221"/>
      <c r="I140" s="200"/>
      <c r="K140" s="201">
        <v>-3549</v>
      </c>
      <c r="L140" s="49"/>
      <c r="M140" s="49"/>
      <c r="N140" s="49"/>
    </row>
    <row r="141" spans="2:14" ht="15.6">
      <c r="B141" s="221" t="s">
        <v>254</v>
      </c>
      <c r="C141" s="221"/>
      <c r="D141" s="221"/>
      <c r="E141" s="221"/>
      <c r="F141" s="221"/>
      <c r="G141" s="221"/>
      <c r="H141" s="221"/>
      <c r="I141" s="221"/>
      <c r="K141" s="201">
        <v>-12186</v>
      </c>
    </row>
    <row r="142" spans="2:14" ht="15.6">
      <c r="B142" s="221" t="s">
        <v>253</v>
      </c>
      <c r="C142" s="221"/>
      <c r="D142" s="221"/>
      <c r="E142" s="221"/>
      <c r="F142" s="221"/>
      <c r="G142" s="221"/>
      <c r="H142" s="221"/>
      <c r="I142" s="221"/>
      <c r="K142" s="204">
        <v>-30000</v>
      </c>
      <c r="L142" s="36"/>
    </row>
    <row r="143" spans="2:14" ht="15.6" customHeight="1">
      <c r="B143" s="205" t="s">
        <v>252</v>
      </c>
      <c r="C143" s="205"/>
      <c r="D143" s="205"/>
      <c r="E143" s="205"/>
      <c r="F143" s="205"/>
      <c r="G143" s="205"/>
      <c r="H143" s="205"/>
      <c r="I143" s="200"/>
      <c r="K143" s="202">
        <v>-22118</v>
      </c>
      <c r="L143" s="183"/>
    </row>
    <row r="144" spans="2:14" ht="15.6" customHeight="1">
      <c r="B144" s="206" t="s">
        <v>258</v>
      </c>
      <c r="C144" s="205"/>
      <c r="D144" s="205"/>
      <c r="E144" s="205"/>
      <c r="F144" s="205"/>
      <c r="G144" s="205"/>
      <c r="H144" s="205"/>
      <c r="I144" s="200"/>
      <c r="K144" s="202"/>
      <c r="L144" s="183"/>
    </row>
    <row r="145" spans="2:12">
      <c r="B145"/>
      <c r="D145"/>
      <c r="E145"/>
      <c r="F145"/>
      <c r="G145"/>
      <c r="K145" s="203"/>
      <c r="L145" s="183"/>
    </row>
    <row r="146" spans="2:12" ht="34.799999999999997" customHeight="1">
      <c r="B146" s="220" t="s">
        <v>249</v>
      </c>
      <c r="C146" s="220"/>
      <c r="D146" s="35"/>
      <c r="E146" s="35"/>
      <c r="F146" s="36"/>
      <c r="G146" s="7"/>
      <c r="H146" s="172" t="s">
        <v>212</v>
      </c>
      <c r="I146" s="172" t="s">
        <v>213</v>
      </c>
      <c r="J146" s="36"/>
      <c r="K146" s="172" t="s">
        <v>213</v>
      </c>
      <c r="L146" s="183"/>
    </row>
    <row r="147" spans="2:12">
      <c r="B147" s="52" t="s">
        <v>105</v>
      </c>
      <c r="C147" s="7" t="s">
        <v>200</v>
      </c>
      <c r="D147" s="7"/>
      <c r="E147" s="7"/>
      <c r="F147" s="7"/>
      <c r="G147" s="7"/>
      <c r="H147" s="148">
        <v>21600</v>
      </c>
      <c r="I147" s="148">
        <v>10800</v>
      </c>
      <c r="J147" s="161"/>
      <c r="K147" s="148">
        <v>10800</v>
      </c>
      <c r="L147" s="183"/>
    </row>
    <row r="148" spans="2:12">
      <c r="B148" s="52" t="s">
        <v>190</v>
      </c>
      <c r="C148" s="7" t="s">
        <v>201</v>
      </c>
      <c r="D148" s="7"/>
      <c r="E148" s="7"/>
      <c r="F148" s="7"/>
      <c r="G148" s="7"/>
      <c r="H148" s="148">
        <v>6000</v>
      </c>
      <c r="I148" s="148">
        <v>3000</v>
      </c>
      <c r="J148" s="161"/>
      <c r="K148" s="148">
        <v>3000</v>
      </c>
      <c r="L148" s="183"/>
    </row>
    <row r="149" spans="2:12">
      <c r="B149" s="52" t="s">
        <v>87</v>
      </c>
      <c r="C149" s="7" t="s">
        <v>202</v>
      </c>
      <c r="D149" s="7"/>
      <c r="E149" s="7"/>
      <c r="F149" s="7"/>
      <c r="G149" s="7"/>
      <c r="H149" s="148">
        <v>6700</v>
      </c>
      <c r="I149" s="148">
        <v>3350</v>
      </c>
      <c r="J149" s="161"/>
      <c r="K149" s="148">
        <v>3350</v>
      </c>
      <c r="L149" s="183"/>
    </row>
    <row r="150" spans="2:12">
      <c r="B150" s="52" t="s">
        <v>193</v>
      </c>
      <c r="C150" s="7" t="s">
        <v>203</v>
      </c>
      <c r="D150" s="7"/>
      <c r="E150" s="7"/>
      <c r="F150" s="7"/>
      <c r="G150" s="7"/>
      <c r="H150" s="148">
        <v>6000</v>
      </c>
      <c r="I150" s="148">
        <v>3000</v>
      </c>
      <c r="J150" s="161"/>
      <c r="K150" s="148">
        <v>3000</v>
      </c>
      <c r="L150" s="183"/>
    </row>
    <row r="151" spans="2:12" ht="15" customHeight="1">
      <c r="B151" s="52" t="s">
        <v>211</v>
      </c>
      <c r="C151" s="53" t="s">
        <v>214</v>
      </c>
      <c r="D151" s="7"/>
      <c r="E151" s="7"/>
      <c r="F151" s="7"/>
      <c r="G151" s="7"/>
      <c r="H151" s="148">
        <v>70000</v>
      </c>
      <c r="I151" s="148">
        <v>35000</v>
      </c>
      <c r="J151" s="148"/>
      <c r="K151" s="148">
        <v>35000</v>
      </c>
    </row>
    <row r="152" spans="2:12" ht="15" customHeight="1">
      <c r="B152" s="52" t="s">
        <v>248</v>
      </c>
      <c r="C152" s="53" t="s">
        <v>247</v>
      </c>
      <c r="D152" s="7"/>
      <c r="E152" s="7"/>
      <c r="F152" s="7"/>
      <c r="G152" s="7"/>
      <c r="H152" s="148">
        <v>11000</v>
      </c>
      <c r="I152" s="148">
        <v>8670</v>
      </c>
      <c r="J152" s="148"/>
      <c r="K152" s="148">
        <v>8670</v>
      </c>
    </row>
    <row r="153" spans="2:12">
      <c r="B153" s="52" t="s">
        <v>246</v>
      </c>
      <c r="C153" s="53" t="s">
        <v>244</v>
      </c>
      <c r="D153" s="7"/>
      <c r="E153" s="7"/>
      <c r="F153" s="7"/>
      <c r="G153" s="7"/>
      <c r="H153" s="148">
        <v>110705.5</v>
      </c>
      <c r="I153" s="148">
        <v>36902</v>
      </c>
      <c r="J153" s="148"/>
      <c r="K153" s="148">
        <v>36902</v>
      </c>
    </row>
    <row r="154" spans="2:12">
      <c r="C154" s="38" t="s">
        <v>240</v>
      </c>
      <c r="D154" s="35"/>
      <c r="E154" s="35"/>
      <c r="F154" s="36"/>
      <c r="G154" s="36" t="s">
        <v>241</v>
      </c>
      <c r="H154" s="36"/>
      <c r="I154" s="36"/>
      <c r="J154" s="211" t="s">
        <v>242</v>
      </c>
      <c r="K154" s="211"/>
    </row>
    <row r="155" spans="2:12" ht="15.6" customHeight="1">
      <c r="B155" s="195" t="s">
        <v>245</v>
      </c>
      <c r="C155" s="196" t="s">
        <v>239</v>
      </c>
      <c r="D155" s="197"/>
      <c r="E155" s="197"/>
      <c r="F155" s="198"/>
      <c r="G155" s="199">
        <v>9250</v>
      </c>
      <c r="H155" s="148">
        <v>6512</v>
      </c>
      <c r="I155" s="148">
        <v>6512</v>
      </c>
      <c r="J155" s="148"/>
      <c r="K155" s="199">
        <v>6512</v>
      </c>
    </row>
    <row r="156" spans="2:12" ht="16.2" customHeight="1">
      <c r="B156" s="195" t="s">
        <v>256</v>
      </c>
      <c r="C156" s="196" t="s">
        <v>257</v>
      </c>
      <c r="D156" s="197"/>
      <c r="E156" s="197"/>
      <c r="F156" s="198"/>
      <c r="G156" s="199">
        <v>9250</v>
      </c>
      <c r="H156" s="148">
        <v>1000</v>
      </c>
      <c r="I156" s="148">
        <v>1000</v>
      </c>
      <c r="J156" s="148"/>
      <c r="K156" s="199">
        <v>1000</v>
      </c>
    </row>
    <row r="157" spans="2:12">
      <c r="B157" s="52" t="s">
        <v>216</v>
      </c>
      <c r="C157" s="7" t="s">
        <v>243</v>
      </c>
      <c r="D157" s="7"/>
      <c r="E157" s="7"/>
      <c r="F157" s="7"/>
      <c r="G157" s="7"/>
      <c r="H157" s="148">
        <v>12400</v>
      </c>
      <c r="I157" s="148">
        <v>6200</v>
      </c>
      <c r="J157" s="148"/>
      <c r="K157" s="199">
        <v>6200</v>
      </c>
    </row>
    <row r="158" spans="2:12">
      <c r="B158"/>
      <c r="D158"/>
      <c r="E158"/>
      <c r="F158"/>
      <c r="G158"/>
    </row>
    <row r="159" spans="2:12">
      <c r="B159" s="51"/>
      <c r="D159"/>
      <c r="E159"/>
      <c r="F159"/>
      <c r="G159"/>
    </row>
    <row r="160" spans="2:12">
      <c r="B160"/>
      <c r="D160"/>
      <c r="E160"/>
      <c r="F160"/>
      <c r="G160"/>
    </row>
    <row r="161" spans="2:7">
      <c r="B161"/>
      <c r="D161"/>
      <c r="E161"/>
      <c r="F161"/>
      <c r="G161"/>
    </row>
    <row r="162" spans="2:7">
      <c r="B162"/>
      <c r="D162"/>
      <c r="E162"/>
      <c r="F162"/>
      <c r="G162"/>
    </row>
    <row r="163" spans="2:7">
      <c r="B163"/>
      <c r="D163"/>
      <c r="E163"/>
      <c r="F163"/>
      <c r="G163"/>
    </row>
    <row r="164" spans="2:7">
      <c r="B164"/>
      <c r="D164"/>
      <c r="E164"/>
      <c r="F164"/>
      <c r="G164"/>
    </row>
    <row r="165" spans="2:7">
      <c r="B165"/>
      <c r="D165"/>
      <c r="E165"/>
      <c r="F165"/>
      <c r="G165"/>
    </row>
    <row r="166" spans="2:7">
      <c r="B166"/>
      <c r="D166"/>
      <c r="E166"/>
      <c r="F166"/>
      <c r="G166"/>
    </row>
    <row r="167" spans="2:7">
      <c r="B167"/>
      <c r="D167"/>
      <c r="E167"/>
      <c r="F167"/>
      <c r="G167"/>
    </row>
    <row r="168" spans="2:7">
      <c r="B168"/>
      <c r="D168"/>
      <c r="E168"/>
      <c r="F168"/>
      <c r="G168"/>
    </row>
    <row r="169" spans="2:7">
      <c r="B169"/>
      <c r="D169"/>
      <c r="E169"/>
      <c r="F169"/>
      <c r="G169"/>
    </row>
    <row r="170" spans="2:7">
      <c r="B170"/>
      <c r="D170"/>
      <c r="E170"/>
      <c r="F170"/>
      <c r="G170"/>
    </row>
    <row r="171" spans="2:7">
      <c r="B171"/>
      <c r="D171"/>
      <c r="E171"/>
      <c r="F171"/>
      <c r="G171"/>
    </row>
    <row r="172" spans="2:7">
      <c r="B172"/>
      <c r="D172"/>
      <c r="E172"/>
      <c r="F172"/>
      <c r="G172"/>
    </row>
    <row r="173" spans="2:7">
      <c r="D173"/>
      <c r="E173"/>
      <c r="F173"/>
      <c r="G173"/>
    </row>
    <row r="177" spans="3:3">
      <c r="C177" s="15"/>
    </row>
  </sheetData>
  <mergeCells count="20">
    <mergeCell ref="J154:K154"/>
    <mergeCell ref="B117:C117"/>
    <mergeCell ref="B58:C58"/>
    <mergeCell ref="B68:C68"/>
    <mergeCell ref="B75:C75"/>
    <mergeCell ref="B83:C83"/>
    <mergeCell ref="B92:C92"/>
    <mergeCell ref="B105:C105"/>
    <mergeCell ref="B112:C112"/>
    <mergeCell ref="B146:C146"/>
    <mergeCell ref="B142:I142"/>
    <mergeCell ref="B140:H140"/>
    <mergeCell ref="B139:H139"/>
    <mergeCell ref="B141:I141"/>
    <mergeCell ref="H138:J138"/>
    <mergeCell ref="A1:K1"/>
    <mergeCell ref="B51:C51"/>
    <mergeCell ref="B3:C3"/>
    <mergeCell ref="B28:C28"/>
    <mergeCell ref="B40:C40"/>
  </mergeCells>
  <pageMargins left="0.2" right="0.2" top="0.5" bottom="0.5" header="0.3" footer="0.3"/>
  <pageSetup paperSize="5" scale="7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Summary</vt:lpstr>
    </vt:vector>
  </TitlesOfParts>
  <Company>Western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Franks;Morgan Burke</dc:creator>
  <cp:lastModifiedBy>Cindy Monger</cp:lastModifiedBy>
  <cp:lastPrinted>2017-05-02T22:43:31Z</cp:lastPrinted>
  <dcterms:created xsi:type="dcterms:W3CDTF">2014-05-01T23:07:36Z</dcterms:created>
  <dcterms:modified xsi:type="dcterms:W3CDTF">2017-05-07T00:27:41Z</dcterms:modified>
</cp:coreProperties>
</file>