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ables/table5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wu2.sharepoint.com/sites/ASFinanceCouncil/Shared Documents/General/Toolkit/"/>
    </mc:Choice>
  </mc:AlternateContent>
  <xr:revisionPtr revIDLastSave="0" documentId="8_{484E7019-6193-46FF-AA5E-B1DED71CEAED}" xr6:coauthVersionLast="45" xr6:coauthVersionMax="45" xr10:uidLastSave="{00000000-0000-0000-0000-000000000000}"/>
  <bookViews>
    <workbookView xWindow="-28920" yWindow="-3750" windowWidth="29040" windowHeight="15840" xr2:uid="{C782963A-0621-41DC-9B92-22098A09505A}"/>
  </bookViews>
  <sheets>
    <sheet name="Options" sheetId="3" r:id="rId1"/>
    <sheet name="Personnel" sheetId="2" r:id="rId2"/>
    <sheet name="Programming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3" l="1"/>
  <c r="F26" i="3"/>
  <c r="F16" i="3"/>
  <c r="C25" i="2" l="1"/>
  <c r="C28" i="2"/>
  <c r="C11" i="2"/>
  <c r="B22" i="3" l="1"/>
  <c r="F35" i="3" s="1"/>
  <c r="B21" i="3"/>
  <c r="F25" i="3" s="1"/>
  <c r="B20" i="3"/>
  <c r="F15" i="3" s="1"/>
  <c r="D8" i="1" l="1"/>
  <c r="B9" i="3"/>
  <c r="F39" i="3" l="1"/>
  <c r="F29" i="3"/>
  <c r="F19" i="3"/>
  <c r="G14" i="3"/>
  <c r="G34" i="3" l="1"/>
  <c r="G4" i="3"/>
  <c r="G24" i="3"/>
  <c r="G15" i="3" l="1"/>
  <c r="B32" i="3"/>
  <c r="B31" i="3"/>
  <c r="G35" i="3" l="1"/>
  <c r="G38" i="3" s="1"/>
  <c r="G5" i="3"/>
  <c r="G8" i="3" s="1"/>
  <c r="G25" i="3"/>
  <c r="G28" i="3" s="1"/>
  <c r="B33" i="3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C18" i="2"/>
  <c r="D18" i="2" s="1"/>
  <c r="D19" i="2"/>
  <c r="E19" i="2" s="1"/>
  <c r="D20" i="2"/>
  <c r="E20" i="2" s="1"/>
  <c r="D21" i="2"/>
  <c r="E21" i="2" s="1"/>
  <c r="D22" i="2"/>
  <c r="E22" i="2" s="1"/>
  <c r="C23" i="2"/>
  <c r="D23" i="2"/>
  <c r="D24" i="2"/>
  <c r="E24" i="2" s="1"/>
  <c r="D25" i="2"/>
  <c r="D26" i="2"/>
  <c r="E26" i="2" s="1"/>
  <c r="D27" i="2"/>
  <c r="E27" i="2" s="1"/>
  <c r="D28" i="2"/>
  <c r="E28" i="2" l="1"/>
  <c r="E25" i="2"/>
  <c r="E23" i="2"/>
  <c r="E18" i="2"/>
  <c r="D11" i="2"/>
  <c r="E11" i="2" s="1"/>
  <c r="D6" i="2"/>
  <c r="B15" i="3" s="1"/>
  <c r="D38" i="1"/>
  <c r="B13" i="3" s="1"/>
  <c r="E29" i="2" l="1"/>
  <c r="B14" i="3" s="1"/>
  <c r="B16" i="3" s="1"/>
  <c r="F14" i="3" s="1"/>
  <c r="F24" i="3" l="1"/>
  <c r="F4" i="3" l="1"/>
  <c r="F8" i="3" s="1"/>
  <c r="F9" i="3" s="1"/>
  <c r="F34" i="3"/>
  <c r="F38" i="3" s="1"/>
  <c r="F28" i="3"/>
  <c r="F18" i="3" l="1"/>
  <c r="G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Nate Jo</author>
  </authors>
  <commentList>
    <comment ref="F14" authorId="0" shapeId="0" xr:uid="{6E593425-2ADC-4D97-8165-24F7C6C3F833}">
      <text>
        <r>
          <rPr>
            <b/>
            <sz val="9"/>
            <color indexed="81"/>
            <rFont val="Tahoma"/>
            <charset val="1"/>
          </rPr>
          <t>Nate Jo:</t>
        </r>
        <r>
          <rPr>
            <sz val="9"/>
            <color indexed="81"/>
            <rFont val="Tahoma"/>
            <charset val="1"/>
          </rPr>
          <t xml:space="preserve">
Includes institutional recharge @5% of revenue</t>
        </r>
      </text>
    </comment>
    <comment ref="F24" authorId="0" shapeId="0" xr:uid="{7F78E3E0-4794-4D52-9090-1FB7AB6CDF2C}">
      <text>
        <r>
          <rPr>
            <b/>
            <sz val="9"/>
            <color indexed="81"/>
            <rFont val="Tahoma"/>
            <charset val="1"/>
          </rPr>
          <t>Nate Jo:</t>
        </r>
        <r>
          <rPr>
            <sz val="9"/>
            <color indexed="81"/>
            <rFont val="Tahoma"/>
            <charset val="1"/>
          </rPr>
          <t xml:space="preserve">
Includes institutional recharge @5% of revenue</t>
        </r>
      </text>
    </comment>
    <comment ref="F34" authorId="0" shapeId="0" xr:uid="{F88B8196-5639-43FB-82B8-7248A6FA5B5C}">
      <text>
        <r>
          <rPr>
            <b/>
            <sz val="9"/>
            <color indexed="81"/>
            <rFont val="Tahoma"/>
            <charset val="1"/>
          </rPr>
          <t>Nate Jo:</t>
        </r>
        <r>
          <rPr>
            <sz val="9"/>
            <color indexed="81"/>
            <rFont val="Tahoma"/>
            <charset val="1"/>
          </rPr>
          <t xml:space="preserve">
Includes institutional recharge @5% of revenue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Nate Jo</author>
  </authors>
  <commentList>
    <comment ref="E10" authorId="0" shapeId="0" xr:uid="{67649267-FFEA-42A2-B3D7-1088266DAF24}">
      <text>
        <r>
          <rPr>
            <b/>
            <sz val="9"/>
            <color indexed="81"/>
            <rFont val="Tahoma"/>
            <family val="2"/>
          </rPr>
          <t>Nate Jo:</t>
        </r>
        <r>
          <rPr>
            <sz val="9"/>
            <color indexed="81"/>
            <rFont val="Tahoma"/>
            <family val="2"/>
          </rPr>
          <t xml:space="preserve">
Includes fringe benefits at 3.5%</t>
        </r>
      </text>
    </comment>
    <comment ref="C18" authorId="0" shapeId="0" xr:uid="{BCDE580E-7166-4670-8997-CE2403A97393}">
      <text>
        <r>
          <rPr>
            <b/>
            <sz val="9"/>
            <color indexed="81"/>
            <rFont val="Tahoma"/>
            <family val="2"/>
          </rPr>
          <t>Nate Jo:</t>
        </r>
        <r>
          <rPr>
            <sz val="9"/>
            <color indexed="81"/>
            <rFont val="Tahoma"/>
            <family val="2"/>
          </rPr>
          <t xml:space="preserve">
Includes pro staff sallary</t>
        </r>
      </text>
    </comment>
    <comment ref="C23" authorId="0" shapeId="0" xr:uid="{BF57817B-4B93-4B91-85E0-E659083AEE3E}">
      <text>
        <r>
          <rPr>
            <b/>
            <sz val="9"/>
            <color indexed="81"/>
            <rFont val="Tahoma"/>
            <family val="2"/>
          </rPr>
          <t>Nate Jo:</t>
        </r>
        <r>
          <rPr>
            <sz val="9"/>
            <color indexed="81"/>
            <rFont val="Tahoma"/>
            <family val="2"/>
          </rPr>
          <t xml:space="preserve">
From Feb. 2020 actuals * 3 (April, May, June)</t>
        </r>
      </text>
    </comment>
  </commentList>
</comments>
</file>

<file path=xl/sharedStrings.xml><?xml version="1.0" encoding="utf-8"?>
<sst xmlns="http://schemas.openxmlformats.org/spreadsheetml/2006/main" count="280" uniqueCount="201">
  <si>
    <t>Fast Index</t>
  </si>
  <si>
    <t>Budget Title</t>
  </si>
  <si>
    <t>Program Name</t>
  </si>
  <si>
    <t>Estimated Expense</t>
  </si>
  <si>
    <t>FXXKUG</t>
  </si>
  <si>
    <t>KUGS Admin</t>
  </si>
  <si>
    <t>Core Expenses (leases, repairs, supplies</t>
  </si>
  <si>
    <t>FXXKPR</t>
  </si>
  <si>
    <t>KUGS Prog/News</t>
  </si>
  <si>
    <t>Core Expensses (webcasting, transmitter link</t>
  </si>
  <si>
    <t>FXXKPB</t>
  </si>
  <si>
    <t>KUGS Publicity</t>
  </si>
  <si>
    <t>KUGS Advertising</t>
  </si>
  <si>
    <t>FXXACT</t>
  </si>
  <si>
    <t>Club Activities</t>
  </si>
  <si>
    <t>Club Awards - frames, printed awards, Club Cup engraving, awards plaque engraving</t>
  </si>
  <si>
    <t>FXXACA</t>
  </si>
  <si>
    <t>Activities Council</t>
  </si>
  <si>
    <t>End of the year recognition</t>
  </si>
  <si>
    <t>FXXGRN</t>
  </si>
  <si>
    <t xml:space="preserve">AC Grants, Loans </t>
  </si>
  <si>
    <t>Grants and loans for club activities</t>
  </si>
  <si>
    <t>FXXLEL</t>
  </si>
  <si>
    <t>Large Event Reserve</t>
  </si>
  <si>
    <t>for AS Programming Offices</t>
  </si>
  <si>
    <t>FXXCLD</t>
  </si>
  <si>
    <t>Club Leadership Development</t>
  </si>
  <si>
    <t>Club Cup winner payments</t>
  </si>
  <si>
    <t>FXXEPR</t>
  </si>
  <si>
    <t>ESC Programming</t>
  </si>
  <si>
    <t>ESC Graduation Program, other programs</t>
  </si>
  <si>
    <t>Speaker expenses</t>
  </si>
  <si>
    <t>FXXESP</t>
  </si>
  <si>
    <t>ESC Club Programming</t>
  </si>
  <si>
    <t>Grants for club activities</t>
  </si>
  <si>
    <t>FXXRES</t>
  </si>
  <si>
    <t>Blue Resource Center</t>
  </si>
  <si>
    <t>Undocuweek speaker fees</t>
  </si>
  <si>
    <t>Data collection survey incentives</t>
  </si>
  <si>
    <t>FXXROP</t>
  </si>
  <si>
    <t>Student Advocacy &amp; Identity Resource Centers</t>
  </si>
  <si>
    <t>Social media marketing for SAIRC offices</t>
  </si>
  <si>
    <t>FXXDOC</t>
  </si>
  <si>
    <t>Disability Outreach Center</t>
  </si>
  <si>
    <t>Speaker fees</t>
  </si>
  <si>
    <t>Programming platforms</t>
  </si>
  <si>
    <t>FXXOEX</t>
  </si>
  <si>
    <t>Excursions</t>
  </si>
  <si>
    <t xml:space="preserve">E-Outdoors </t>
  </si>
  <si>
    <t>FXXAMP</t>
  </si>
  <si>
    <t>ASP Marketing</t>
  </si>
  <si>
    <t>social media ads</t>
  </si>
  <si>
    <t>FXXART</t>
  </si>
  <si>
    <t>VU Gallery</t>
  </si>
  <si>
    <t>annual catalog printing</t>
  </si>
  <si>
    <t>pay to film virtual artist showcases</t>
  </si>
  <si>
    <t>FXXMAM</t>
  </si>
  <si>
    <t>Underground Coffeehouse</t>
  </si>
  <si>
    <t>pay local artists to livestream concerts</t>
  </si>
  <si>
    <t>FXXSPE</t>
  </si>
  <si>
    <t>Special Events</t>
  </si>
  <si>
    <t>livestream contest prizes</t>
  </si>
  <si>
    <t>speaker/comedy/etc Q&amp;A or livestream</t>
  </si>
  <si>
    <t>FXXPOP</t>
  </si>
  <si>
    <t>Pop Music</t>
  </si>
  <si>
    <t>musician/industry professional Q&amp;As/livestreams</t>
  </si>
  <si>
    <t>FXXLWN</t>
  </si>
  <si>
    <t>ASP Lawnstock (virtual only)</t>
  </si>
  <si>
    <t>end of year concert feed or music video release party</t>
  </si>
  <si>
    <t>FXXFLM</t>
  </si>
  <si>
    <t>Films</t>
  </si>
  <si>
    <t>Drive-in movie: Late May (social distance compliant)</t>
  </si>
  <si>
    <t>Prizes for Student Film Showcase winners</t>
  </si>
  <si>
    <t>FXXWCA</t>
  </si>
  <si>
    <t>Womxn's Identity Resource Center</t>
  </si>
  <si>
    <t>Memoirs</t>
  </si>
  <si>
    <t>FXXECA</t>
  </si>
  <si>
    <t>Environmental Center</t>
  </si>
  <si>
    <t>DIY Videos and showcase</t>
  </si>
  <si>
    <t>FXXERT</t>
  </si>
  <si>
    <t>Earth Day Budget</t>
  </si>
  <si>
    <t>Local speaker fee/wQ&amp;A</t>
  </si>
  <si>
    <t>FXXOUT</t>
  </si>
  <si>
    <t>Outback Operations</t>
  </si>
  <si>
    <t>Core Expenses (chicken feed)</t>
  </si>
  <si>
    <t>FXXSER</t>
  </si>
  <si>
    <t>Employee Recognition (usu. Banquet)</t>
  </si>
  <si>
    <t>outdoor gathering (compliant with soc. dist. &amp; Gov order)</t>
  </si>
  <si>
    <t>FXXCMP</t>
  </si>
  <si>
    <t>Computer Maintenance</t>
  </si>
  <si>
    <t>Core Expenses</t>
  </si>
  <si>
    <t>FXXREP</t>
  </si>
  <si>
    <t>REP</t>
  </si>
  <si>
    <t>virtual local lobby day, speaker program, elections, committee EOY</t>
  </si>
  <si>
    <t>FXXBAD</t>
  </si>
  <si>
    <t>EOY recognition-senate, exec board, committee members</t>
  </si>
  <si>
    <t>Total:</t>
  </si>
  <si>
    <t>Spring 2020 Known Savings Estimate</t>
  </si>
  <si>
    <t>Position</t>
  </si>
  <si>
    <t>Projected Savings</t>
  </si>
  <si>
    <t>KUGS Morn. Show Host</t>
  </si>
  <si>
    <t>FXXOCA</t>
  </si>
  <si>
    <t>OC Admin</t>
  </si>
  <si>
    <t>OC Coordinators</t>
  </si>
  <si>
    <t>FXXOEQ</t>
  </si>
  <si>
    <t>OC Equip Shop</t>
  </si>
  <si>
    <t>OC Bike Techs/Front Desk</t>
  </si>
  <si>
    <t>Spring 2020 Standard Hours Estimate</t>
  </si>
  <si>
    <t>Index</t>
  </si>
  <si>
    <t>Title</t>
  </si>
  <si>
    <t>Wage</t>
  </si>
  <si>
    <t>Fringe Benefits</t>
  </si>
  <si>
    <t>Total Personnel</t>
  </si>
  <si>
    <t>Board Administration</t>
  </si>
  <si>
    <t>FXXASP</t>
  </si>
  <si>
    <t>ASP Administration</t>
  </si>
  <si>
    <t>FXXPCA</t>
  </si>
  <si>
    <t>Publicty Center</t>
  </si>
  <si>
    <t>FXXPCR</t>
  </si>
  <si>
    <t>AS Review</t>
  </si>
  <si>
    <t>FXXWEB</t>
  </si>
  <si>
    <t>Web Design</t>
  </si>
  <si>
    <t>Club Activities Admin</t>
  </si>
  <si>
    <t>ESP Admin</t>
  </si>
  <si>
    <t>FXXESC</t>
  </si>
  <si>
    <t>ESC Admin</t>
  </si>
  <si>
    <t>KUGS News</t>
  </si>
  <si>
    <t>Outdoor Center Admin</t>
  </si>
  <si>
    <t>Equipment Shop</t>
  </si>
  <si>
    <t>FXXVU</t>
  </si>
  <si>
    <t>Student Activities Admin</t>
  </si>
  <si>
    <t>REP Admin</t>
  </si>
  <si>
    <t>FXXBUS</t>
  </si>
  <si>
    <t>Business Office Admin</t>
  </si>
  <si>
    <t>FXXMAR</t>
  </si>
  <si>
    <t>Communications Admin</t>
  </si>
  <si>
    <t>FXXPRS</t>
  </si>
  <si>
    <t>Personnel Admin</t>
  </si>
  <si>
    <t>SAIRC Admin</t>
  </si>
  <si>
    <t>Total</t>
  </si>
  <si>
    <t>Available AS Accounts</t>
  </si>
  <si>
    <t>Name</t>
  </si>
  <si>
    <t>Current Balance</t>
  </si>
  <si>
    <t>Description</t>
  </si>
  <si>
    <t>Spring 2020</t>
  </si>
  <si>
    <t>FY 2021</t>
  </si>
  <si>
    <t>Current Operating Balance</t>
  </si>
  <si>
    <t>Balance in operating budget to begin spring 2020</t>
  </si>
  <si>
    <t>Estimate</t>
  </si>
  <si>
    <t>Operating Reserve</t>
  </si>
  <si>
    <t>Savings for a “sudden &amp; catastrophic” loss of revenue</t>
  </si>
  <si>
    <t>Expense</t>
  </si>
  <si>
    <t>Student Enhancement Fund</t>
  </si>
  <si>
    <t>Funding for student travel to academic conferences</t>
  </si>
  <si>
    <t>S&amp;A Revenue</t>
  </si>
  <si>
    <t>Funding for Large AS Events that benefit all students</t>
  </si>
  <si>
    <t>Beginning Balance</t>
  </si>
  <si>
    <t>VU Organization Reserve</t>
  </si>
  <si>
    <t>Professional development and unforeseen expenses</t>
  </si>
  <si>
    <t>Discretionary Reserve</t>
  </si>
  <si>
    <t>Unallocated funds for pilot projects/one-time expenses</t>
  </si>
  <si>
    <t>End Balance</t>
  </si>
  <si>
    <t>Available reserve balance beginning spring 2020</t>
  </si>
  <si>
    <t>Available reserve balance</t>
  </si>
  <si>
    <t>Spring 2020 Estimates</t>
  </si>
  <si>
    <t>Programming/Core Expenses</t>
  </si>
  <si>
    <t>Estimates for all spring 2020 program costs</t>
  </si>
  <si>
    <t>Estimates for all standard hours</t>
  </si>
  <si>
    <t>Personnel Savings</t>
  </si>
  <si>
    <t>Known savings from reduced hours/vacancies</t>
  </si>
  <si>
    <t>Total projected spring 2020 expenses</t>
  </si>
  <si>
    <t>Spring 2020 Revenue</t>
  </si>
  <si>
    <t>25% S&amp;A (-5% enroll)</t>
  </si>
  <si>
    <t>Normal fee level with 5% less enrollment</t>
  </si>
  <si>
    <t>100% S&amp;A (-5% enroll)</t>
  </si>
  <si>
    <t>FY21 Budget Outlook</t>
  </si>
  <si>
    <t>Total Expense</t>
  </si>
  <si>
    <t>Total AS base budget (no decision packages)</t>
  </si>
  <si>
    <t>Total Revenue (no change)</t>
  </si>
  <si>
    <t>No change in fee level or enrollment</t>
  </si>
  <si>
    <t>Total Revenue (-1%)</t>
  </si>
  <si>
    <t>5% decrease in enrollment, 4% fee increase</t>
  </si>
  <si>
    <t>Total Revenue (-5%)</t>
  </si>
  <si>
    <t>5% decrease in enrollment, no fee increase</t>
  </si>
  <si>
    <t>Difference (no change)</t>
  </si>
  <si>
    <t>Deficit with no change to fee or enrollment</t>
  </si>
  <si>
    <t>Difference (-1%)</t>
  </si>
  <si>
    <t>Deficit with 5% enrollment decrease, 4% fee increase</t>
  </si>
  <si>
    <t>Difference (-5%)</t>
  </si>
  <si>
    <t>Deficit with 5% enrollment decrease, no fee increase</t>
  </si>
  <si>
    <t>25% S&amp;A Revenue - costs $20.25 per student</t>
  </si>
  <si>
    <t>10% S&amp;A Revenue - costs $8.10 per student</t>
  </si>
  <si>
    <t>AS Board Administration</t>
  </si>
  <si>
    <t>10% S&amp;A (-5% enroll)</t>
  </si>
  <si>
    <t>15% S&amp;A (-5% enroll)</t>
  </si>
  <si>
    <t>10% of normal fee level with 5% less enrollment</t>
  </si>
  <si>
    <t>15% of normal fee level with 5% less enrollment</t>
  </si>
  <si>
    <t>25% of normal fee level with 5% less enrollment</t>
  </si>
  <si>
    <t>15% S&amp;A Revenue - costs $12.15 per student</t>
  </si>
  <si>
    <t>0% S&amp;A Fee - costs $0 per student</t>
  </si>
  <si>
    <t>SELECTED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</si>
</sst>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</cellStyleXfs>
  <cellXfs count="101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44" fontId="0" fillId="0" borderId="0" xfId="1" applyFont="1"/>
    <xf numFmtId="44" fontId="3" fillId="2" borderId="0" xfId="1" applyFont="1" applyFill="1"/>
    <xf numFmtId="42" fontId="6" fillId="4" borderId="10" xfId="3" applyNumberFormat="1" applyFont="1" applyBorder="1" applyAlignment="1"/>
    <xf numFmtId="0" fontId="6" fillId="4" borderId="12" xfId="3" applyFont="1" applyBorder="1"/>
    <xf numFmtId="0" fontId="0" fillId="8" borderId="15" xfId="7" applyFont="1" applyBorder="1"/>
    <xf numFmtId="42" fontId="3" fillId="8" borderId="13" xfId="7" applyNumberFormat="1" applyFont="1" applyBorder="1" applyAlignment="1">
      <alignment horizontal="right"/>
    </xf>
    <xf numFmtId="42" fontId="3" fillId="8" borderId="14" xfId="7" applyNumberFormat="1" applyFont="1" applyBorder="1"/>
    <xf numFmtId="42" fontId="7" fillId="7" borderId="10" xfId="6" applyNumberFormat="1" applyFont="1" applyBorder="1"/>
    <xf numFmtId="0" fontId="7" fillId="7" borderId="12" xfId="6" applyFont="1" applyBorder="1"/>
    <xf numFmtId="42" fontId="3" fillId="6" borderId="9" xfId="5" applyNumberFormat="1" applyFont="1" applyBorder="1" applyAlignment="1">
      <alignment horizontal="right"/>
    </xf>
    <xf numFmtId="0" fontId="6" fillId="10" borderId="0" xfId="0" applyFont="1" applyFill="1"/>
    <xf numFmtId="44" fontId="6" fillId="10" borderId="0" xfId="1" applyFont="1" applyFill="1"/>
    <xf numFmtId="0" fontId="7" fillId="10" borderId="1" xfId="0" applyFont="1" applyFill="1" applyBorder="1"/>
    <xf numFmtId="0" fontId="0" fillId="0" borderId="7" xfId="0" applyBorder="1"/>
    <xf numFmtId="42" fontId="0" fillId="0" borderId="7" xfId="1" applyNumberFormat="1" applyFont="1" applyBorder="1"/>
    <xf numFmtId="42" fontId="3" fillId="2" borderId="7" xfId="1" applyNumberFormat="1" applyFont="1" applyFill="1" applyBorder="1" applyAlignment="1">
      <alignment horizontal="right"/>
    </xf>
    <xf numFmtId="42" fontId="3" fillId="2" borderId="7" xfId="1" applyNumberFormat="1" applyFont="1" applyFill="1" applyBorder="1"/>
    <xf numFmtId="42" fontId="0" fillId="17" borderId="9" xfId="5" applyNumberFormat="1" applyFont="1" applyFill="1" applyBorder="1"/>
    <xf numFmtId="42" fontId="0" fillId="17" borderId="7" xfId="5" applyNumberFormat="1" applyFont="1" applyFill="1" applyBorder="1"/>
    <xf numFmtId="0" fontId="0" fillId="17" borderId="8" xfId="5" applyFont="1" applyFill="1" applyBorder="1"/>
    <xf numFmtId="42" fontId="7" fillId="18" borderId="10" xfId="6" applyNumberFormat="1" applyFont="1" applyFill="1" applyBorder="1"/>
    <xf numFmtId="0" fontId="7" fillId="18" borderId="12" xfId="6" applyFont="1" applyFill="1" applyBorder="1"/>
    <xf numFmtId="42" fontId="1" fillId="17" borderId="9" xfId="5" applyNumberFormat="1" applyFont="1" applyFill="1" applyBorder="1" applyAlignment="1">
      <alignment horizontal="left"/>
    </xf>
    <xf numFmtId="42" fontId="1" fillId="17" borderId="7" xfId="5" applyNumberFormat="1" applyFont="1" applyFill="1" applyBorder="1" applyAlignment="1">
      <alignment horizontal="left"/>
    </xf>
    <xf numFmtId="0" fontId="1" fillId="17" borderId="8" xfId="5" applyFont="1" applyFill="1" applyBorder="1" applyAlignment="1">
      <alignment horizontal="left"/>
    </xf>
    <xf numFmtId="42" fontId="1" fillId="17" borderId="13" xfId="5" applyNumberFormat="1" applyFill="1" applyBorder="1" applyAlignment="1"/>
    <xf numFmtId="0" fontId="1" fillId="17" borderId="15" xfId="5" applyFill="1" applyBorder="1" applyAlignment="1">
      <alignment horizontal="left"/>
    </xf>
    <xf numFmtId="42" fontId="10" fillId="17" borderId="14" xfId="5" applyNumberFormat="1" applyFont="1" applyFill="1" applyBorder="1" applyAlignment="1">
      <alignment horizontal="left"/>
    </xf>
    <xf numFmtId="42" fontId="11" fillId="6" borderId="7" xfId="5" applyNumberFormat="1" applyFont="1" applyBorder="1"/>
    <xf numFmtId="42" fontId="10" fillId="6" borderId="7" xfId="5" applyNumberFormat="1" applyFont="1" applyBorder="1"/>
    <xf numFmtId="0" fontId="13" fillId="5" borderId="1" xfId="4" applyFont="1" applyBorder="1"/>
    <xf numFmtId="0" fontId="13" fillId="5" borderId="2" xfId="4" applyFont="1" applyBorder="1"/>
    <xf numFmtId="44" fontId="13" fillId="5" borderId="3" xfId="1" applyFont="1" applyFill="1" applyBorder="1"/>
    <xf numFmtId="44" fontId="0" fillId="0" borderId="3" xfId="1" applyFont="1" applyBorder="1"/>
    <xf numFmtId="44" fontId="3" fillId="2" borderId="6" xfId="1" applyFont="1" applyFill="1" applyBorder="1"/>
    <xf numFmtId="42" fontId="7" fillId="16" borderId="10" xfId="13" applyNumberFormat="1" applyFont="1" applyBorder="1"/>
    <xf numFmtId="0" fontId="7" fillId="16" borderId="12" xfId="13" applyFont="1" applyBorder="1"/>
    <xf numFmtId="42" fontId="1" fillId="15" borderId="7" xfId="12" applyNumberFormat="1" applyBorder="1"/>
    <xf numFmtId="0" fontId="1" fillId="15" borderId="8" xfId="12" applyBorder="1"/>
    <xf numFmtId="0" fontId="1" fillId="0" borderId="0" xfId="10" applyFill="1" applyAlignment="1"/>
    <xf numFmtId="0" fontId="1" fillId="15" borderId="7" xfId="12" applyBorder="1"/>
    <xf numFmtId="0" fontId="3" fillId="15" borderId="7" xfId="12" applyFont="1" applyBorder="1"/>
    <xf numFmtId="164" fontId="1" fillId="15" borderId="7" xfId="1" applyNumberFormat="1" applyFont="1" applyFill="1" applyBorder="1"/>
    <xf numFmtId="164" fontId="0" fillId="17" borderId="7" xfId="1" applyNumberFormat="1" applyFont="1" applyFill="1" applyBorder="1"/>
    <xf numFmtId="164" fontId="3" fillId="15" borderId="7" xfId="1" applyNumberFormat="1" applyFont="1" applyFill="1" applyBorder="1"/>
    <xf numFmtId="0" fontId="1" fillId="15" borderId="7" xfId="12" applyFont="1" applyBorder="1"/>
    <xf numFmtId="164" fontId="1" fillId="17" borderId="7" xfId="1" applyNumberFormat="1" applyFont="1" applyFill="1" applyBorder="1"/>
    <xf numFmtId="0" fontId="3" fillId="15" borderId="7" xfId="12" applyFont="1" applyBorder="1" applyAlignment="1">
      <alignment horizontal="right"/>
    </xf>
    <xf numFmtId="0" fontId="3" fillId="17" borderId="7" xfId="0" applyFont="1" applyFill="1" applyBorder="1" applyAlignment="1">
      <alignment horizontal="right"/>
    </xf>
    <xf numFmtId="0" fontId="6" fillId="4" borderId="11" xfId="3" applyFont="1" applyBorder="1" applyAlignment="1">
      <alignment horizontal="right"/>
    </xf>
    <xf numFmtId="0" fontId="7" fillId="7" borderId="11" xfId="6" applyFont="1" applyBorder="1" applyAlignment="1">
      <alignment horizontal="right"/>
    </xf>
    <xf numFmtId="0" fontId="7" fillId="16" borderId="11" xfId="13" applyFont="1" applyBorder="1" applyAlignment="1">
      <alignment horizontal="right"/>
    </xf>
    <xf numFmtId="0" fontId="7" fillId="18" borderId="11" xfId="6" applyFont="1" applyFill="1" applyBorder="1" applyAlignment="1">
      <alignment horizontal="right"/>
    </xf>
    <xf numFmtId="42" fontId="1" fillId="15" borderId="9" xfId="12" applyNumberFormat="1" applyBorder="1" applyAlignment="1"/>
    <xf numFmtId="42" fontId="1" fillId="15" borderId="13" xfId="12" applyNumberFormat="1" applyBorder="1" applyAlignment="1"/>
    <xf numFmtId="0" fontId="1" fillId="15" borderId="15" xfId="12" applyBorder="1"/>
    <xf numFmtId="164" fontId="11" fillId="15" borderId="7" xfId="1" applyNumberFormat="1" applyFont="1" applyFill="1" applyBorder="1"/>
    <xf numFmtId="164" fontId="11" fillId="17" borderId="7" xfId="1" applyNumberFormat="1" applyFont="1" applyFill="1" applyBorder="1"/>
    <xf numFmtId="42" fontId="1" fillId="8" borderId="9" xfId="7" applyNumberFormat="1" applyFont="1" applyBorder="1" applyAlignment="1"/>
    <xf numFmtId="42" fontId="1" fillId="8" borderId="7" xfId="7" applyNumberFormat="1" applyFont="1" applyBorder="1"/>
    <xf numFmtId="0" fontId="1" fillId="8" borderId="8" xfId="7" applyFont="1" applyBorder="1"/>
    <xf numFmtId="42" fontId="1" fillId="8" borderId="13" xfId="7" applyNumberFormat="1" applyFont="1" applyBorder="1" applyAlignment="1"/>
    <xf numFmtId="42" fontId="1" fillId="8" borderId="14" xfId="7" applyNumberFormat="1" applyFont="1" applyBorder="1"/>
    <xf numFmtId="0" fontId="1" fillId="8" borderId="15" xfId="7" applyFont="1" applyBorder="1"/>
    <xf numFmtId="42" fontId="1" fillId="6" borderId="9" xfId="5" applyNumberFormat="1" applyFont="1" applyBorder="1"/>
    <xf numFmtId="0" fontId="1" fillId="6" borderId="8" xfId="5" applyFont="1" applyBorder="1"/>
    <xf numFmtId="42" fontId="1" fillId="6" borderId="7" xfId="5" applyNumberFormat="1" applyFont="1" applyBorder="1"/>
    <xf numFmtId="42" fontId="1" fillId="15" borderId="14" xfId="12" applyNumberFormat="1" applyBorder="1"/>
    <xf numFmtId="0" fontId="0" fillId="19" borderId="0" xfId="0" applyFill="1" applyBorder="1"/>
    <xf numFmtId="0" fontId="7" fillId="19" borderId="0" xfId="6" applyFont="1" applyFill="1" applyBorder="1"/>
    <xf numFmtId="0" fontId="1" fillId="19" borderId="0" xfId="5" applyFont="1" applyFill="1" applyBorder="1"/>
    <xf numFmtId="0" fontId="7" fillId="11" borderId="11" xfId="8" applyFont="1" applyBorder="1" applyAlignment="1">
      <alignment horizontal="center"/>
    </xf>
    <xf numFmtId="0" fontId="3" fillId="16" borderId="10" xfId="13" applyFont="1" applyBorder="1" applyAlignment="1">
      <alignment horizontal="center"/>
    </xf>
    <xf numFmtId="0" fontId="3" fillId="16" borderId="11" xfId="13" applyFont="1" applyBorder="1" applyAlignment="1">
      <alignment horizontal="center"/>
    </xf>
    <xf numFmtId="0" fontId="3" fillId="15" borderId="11" xfId="12" applyFont="1" applyBorder="1"/>
    <xf numFmtId="0" fontId="12" fillId="12" borderId="7" xfId="9" applyFont="1" applyBorder="1" applyAlignment="1">
      <alignment horizontal="center"/>
    </xf>
    <xf numFmtId="0" fontId="3" fillId="16" borderId="11" xfId="13" applyFont="1" applyBorder="1" applyAlignment="1">
      <alignment horizontal="center"/>
    </xf>
    <xf numFmtId="0" fontId="13" fillId="2" borderId="7" xfId="4" applyFont="1" applyFill="1" applyBorder="1" applyAlignment="1">
      <alignment horizontal="left"/>
    </xf>
    <xf numFmtId="0" fontId="12" fillId="14" borderId="7" xfId="11" applyFont="1" applyBorder="1" applyAlignment="1">
      <alignment horizontal="left"/>
    </xf>
    <xf numFmtId="0" fontId="12" fillId="3" borderId="7" xfId="2" applyFont="1" applyBorder="1" applyAlignment="1">
      <alignment horizontal="left"/>
    </xf>
    <xf numFmtId="0" fontId="13" fillId="5" borderId="7" xfId="4" applyFont="1" applyBorder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7" xfId="0" applyFont="1" applyFill="1" applyBorder="1" applyAlignment="1">
      <alignment horizontal="right"/>
    </xf>
    <xf numFmtId="0" fontId="5" fillId="9" borderId="16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12" fillId="12" borderId="17" xfId="9" applyFont="1" applyBorder="1" applyAlignment="1">
      <alignment horizontal="center"/>
    </xf>
    <xf numFmtId="0" fontId="12" fillId="12" borderId="18" xfId="9" applyFont="1" applyBorder="1" applyAlignment="1">
      <alignment horizontal="center"/>
    </xf>
    <xf numFmtId="0" fontId="5" fillId="20" borderId="19" xfId="0" applyFont="1" applyFill="1" applyBorder="1" applyAlignment="1">
      <alignment horizontal="center" vertical="center" textRotation="180"/>
    </xf>
    <xf numFmtId="0" fontId="3" fillId="16" borderId="20" xfId="13" applyFont="1" applyBorder="1" applyAlignment="1">
      <alignment horizontal="center"/>
    </xf>
    <xf numFmtId="0" fontId="5" fillId="20" borderId="21" xfId="0" applyFont="1" applyFill="1" applyBorder="1" applyAlignment="1">
      <alignment horizontal="center" vertical="center" textRotation="180"/>
    </xf>
    <xf numFmtId="0" fontId="3" fillId="15" borderId="22" xfId="12" applyFont="1" applyBorder="1"/>
    <xf numFmtId="0" fontId="1" fillId="15" borderId="22" xfId="12" applyBorder="1"/>
    <xf numFmtId="0" fontId="1" fillId="15" borderId="23" xfId="12" applyFont="1" applyBorder="1"/>
    <xf numFmtId="164" fontId="1" fillId="15" borderId="24" xfId="1" applyNumberFormat="1" applyFont="1" applyFill="1" applyBorder="1"/>
    <xf numFmtId="164" fontId="1" fillId="17" borderId="24" xfId="1" applyNumberFormat="1" applyFont="1" applyFill="1" applyBorder="1"/>
    <xf numFmtId="0" fontId="5" fillId="20" borderId="25" xfId="0" applyFont="1" applyFill="1" applyBorder="1" applyAlignment="1">
      <alignment horizontal="center" vertical="center" textRotation="180"/>
    </xf>
  </cellXfs>
  <cellStyles count="14">
    <cellStyle name="20% - Accent4" xfId="5" builtinId="42"/>
    <cellStyle name="20% - Accent5" xfId="7" builtinId="46"/>
    <cellStyle name="20% - Accent6" xfId="12" builtinId="50"/>
    <cellStyle name="40% - Accent1" xfId="3" builtinId="31"/>
    <cellStyle name="40% - Accent4" xfId="6" builtinId="43"/>
    <cellStyle name="40% - Accent5" xfId="10" builtinId="47"/>
    <cellStyle name="60% - Accent6" xfId="13" builtinId="52"/>
    <cellStyle name="Accent1" xfId="2" builtinId="29"/>
    <cellStyle name="Accent3" xfId="8" builtinId="37"/>
    <cellStyle name="Accent4" xfId="4" builtinId="41"/>
    <cellStyle name="Accent5" xfId="9" builtinId="45"/>
    <cellStyle name="Accent6" xfId="11" builtinId="49"/>
    <cellStyle name="Currency" xfId="1" builtinId="4"/>
    <cellStyle name="Normal" xfId="0" builtinId="0"/>
  </cellStyles>
  <dxfs count="30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2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2" formatCode="_(&quot;$&quot;* #,##0_);_(&quot;$&quot;* \(#,##0\);_(&quot;$&quot;* &quot;-&quot;_);_(@_)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2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2" formatCode="_(&quot;$&quot;* #,##0_);_(&quot;$&quot;* \(#,##0\);_(&quot;$&quot;* &quot;-&quot;_);_(@_)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2" formatCode="_(&quot;$&quot;* #,##0_);_(&quot;$&quot;* \(#,##0\);_(&quot;$&quot;* &quot;-&quot;_);_(@_)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2" formatCode="_(&quot;$&quot;* #,##0_);_(&quot;$&quot;* \(#,##0\);_(&quot;$&quot;* &quot;-&quot;_);_(@_)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2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2" formatCode="_(&quot;$&quot;* #,##0_);_(&quot;$&quot;* \(#,##0\);_(&quot;$&quot;* &quot;-&quot;_);_(@_)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C5BCBA-9C58-40D3-9836-3487AD67D4F5}" name="Table1" displayName="Table1" ref="A2:C9" totalsRowShown="0" headerRowDxfId="29" headerRowBorderDxfId="28" tableBorderDxfId="27" totalsRowBorderDxfId="26" headerRowCellStyle="40% - Accent1" dataCellStyle="20% - Accent5">
  <autoFilter ref="A2:C9" xr:uid="{39069652-6129-48C7-9AA5-E45FD47170C1}">
    <filterColumn colId="0" hiddenButton="1"/>
    <filterColumn colId="1" hiddenButton="1"/>
    <filterColumn colId="2" hiddenButton="1"/>
  </autoFilter>
  <tableColumns count="3">
    <tableColumn id="1" xr3:uid="{AAC7EA73-5951-4B7D-8C4B-94CE149FF1E7}" name="Name" dataDxfId="25" dataCellStyle="20% - Accent5"/>
    <tableColumn id="2" xr3:uid="{EE67B1DD-C735-45A8-BFBC-DCE934B4BD60}" name="Current Balance" dataDxfId="24" dataCellStyle="20% - Accent5"/>
    <tableColumn id="3" xr3:uid="{FFCD9F20-0BBC-44A1-8B0A-D3C117D2BE8D}" name="Description" dataDxfId="23" dataCellStyle="20% - Accent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DC16593-1095-4944-A481-95B7DAC7E020}" name="Table145" displayName="Table145" ref="A26:C33" totalsRowShown="0" headerRowDxfId="22" dataDxfId="20" headerRowBorderDxfId="21" tableBorderDxfId="19" totalsRowBorderDxfId="18" headerRowCellStyle="40% - Accent4" dataCellStyle="20% - Accent4">
  <autoFilter ref="A26:C33" xr:uid="{293F4378-A035-456B-A731-D5F7ED326488}">
    <filterColumn colId="0" hiddenButton="1"/>
    <filterColumn colId="1" hiddenButton="1"/>
    <filterColumn colId="2" hiddenButton="1"/>
  </autoFilter>
  <tableColumns count="3">
    <tableColumn id="1" xr3:uid="{65CC2C5F-8B43-4AF5-B16D-8B09B067B071}" name="Name" dataDxfId="17" dataCellStyle="20% - Accent4"/>
    <tableColumn id="2" xr3:uid="{921DB9E4-6661-4DB6-85B6-A410E094493A}" name="Estimate" dataDxfId="16" dataCellStyle="20% - Accent4"/>
    <tableColumn id="3" xr3:uid="{30256A42-A3EE-456F-BD4C-8032457C4211}" name="Description" dataDxfId="15" dataCellStyle="20% - Accent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5257283-EC7D-4089-8AE4-27C6B2D70E10}" name="Table146" displayName="Table146" ref="A19:C23" totalsRowShown="0" headerRowDxfId="14" headerRowBorderDxfId="13" tableBorderDxfId="12" totalsRowBorderDxfId="11" headerRowCellStyle="60% - Accent6" dataCellStyle="20% - Accent6">
  <autoFilter ref="A19:C23" xr:uid="{C70965E9-6801-46E8-BAB3-4B0FE471026F}">
    <filterColumn colId="0" hiddenButton="1"/>
    <filterColumn colId="1" hiddenButton="1"/>
    <filterColumn colId="2" hiddenButton="1"/>
  </autoFilter>
  <tableColumns count="3">
    <tableColumn id="1" xr3:uid="{A293E171-AD7C-4870-9AF2-7C39E2614BB3}" name="Name" dataDxfId="10" dataCellStyle="20% - Accent6"/>
    <tableColumn id="2" xr3:uid="{DF33A7E6-3609-4561-9E40-E39C052D87CB}" name="Estimate" dataDxfId="9" dataCellStyle="20% - Accent6"/>
    <tableColumn id="3" xr3:uid="{E7B4815C-CDA4-40D9-BF6F-DFB48571FE06}" name="Description" dataDxfId="8" dataCellStyle="20% - Accent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5040BF4-6751-4C0D-990F-FCA20B481F1C}" name="Table14" displayName="Table14" ref="A12:C16" totalsRowShown="0" headerRowDxfId="7" headerRowBorderDxfId="6" tableBorderDxfId="5" totalsRowBorderDxfId="4" headerRowCellStyle="40% - Accent4" dataCellStyle="20% - Accent4">
  <autoFilter ref="A12:C16" xr:uid="{E7A1D858-D3AC-4403-9999-524337A1FB44}">
    <filterColumn colId="0" hiddenButton="1"/>
    <filterColumn colId="1" hiddenButton="1"/>
    <filterColumn colId="2" hiddenButton="1"/>
  </autoFilter>
  <tableColumns count="3">
    <tableColumn id="1" xr3:uid="{A29F908D-E724-4144-AD4B-CE44EE6DE281}" name="Name" dataDxfId="3" dataCellStyle="20% - Accent4"/>
    <tableColumn id="2" xr3:uid="{4A0750E3-91E8-4C1A-B1A0-0A20EE6FE07D}" name="Estimate" dataDxfId="2" dataCellStyle="20% - Accent4"/>
    <tableColumn id="3" xr3:uid="{BA56EBB8-5744-4FF9-88BD-574E5AEFB461}" name="Description" dataDxfId="1" dataCellStyle="20% - Accent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7E9D51-27F6-41C8-910F-65E0835A8573}" name="Table2" displayName="Table2" ref="A2:D5" totalsRowShown="0" headerRowDxfId="0">
  <autoFilter ref="A2:D5" xr:uid="{B37AFAEE-F698-486E-BD93-EB28BD1E0F8E}">
    <filterColumn colId="0" hiddenButton="1"/>
    <filterColumn colId="1" hiddenButton="1"/>
    <filterColumn colId="2" hiddenButton="1"/>
    <filterColumn colId="3" hiddenButton="1"/>
  </autoFilter>
  <tableColumns count="4">
    <tableColumn id="1" xr3:uid="{52F7422D-9A67-4D78-B69C-4141C90AA780}" name="Fast Index"/>
    <tableColumn id="2" xr3:uid="{FE8B2ABC-1568-47D2-AD47-51C557661F4E}" name="Budget Title"/>
    <tableColumn id="3" xr3:uid="{92555CCB-5F64-4BB9-89F1-E768C0D71D61}" name="Position"/>
    <tableColumn id="4" xr3:uid="{8B6D7E26-CC3A-4448-8AAA-E876E1F91D40}" name="Projected Savings" dataCellStyle="Currenc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5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DD2D7-2390-4DE0-8AB6-D819D90914F0}">
  <dimension ref="A1:J39"/>
  <sheetViews>
    <sheetView tabSelected="1" zoomScaleNormal="100" workbookViewId="0">
      <selection activeCell="J27" sqref="J27"/>
    </sheetView>
  </sheetViews>
  <sheetFormatPr defaultRowHeight="14.25" x14ac:dyDescent="0.45"/>
  <cols>
    <col min="1" max="1" width="23.86328125" customWidth="1"/>
    <col min="2" max="2" width="16.73046875" customWidth="1"/>
    <col min="3" max="3" width="46.6640625" customWidth="1"/>
    <col min="4" max="4" width="10" bestFit="1" customWidth="1"/>
    <col min="5" max="5" width="20.53125" customWidth="1"/>
    <col min="6" max="6" width="17.06640625" customWidth="1"/>
    <col min="7" max="7" width="14.265625" customWidth="1"/>
    <col min="9" max="9" width="17.3984375" customWidth="1"/>
    <col min="10" max="10" width="14.796875" customWidth="1"/>
    <col min="11" max="11" width="14.06640625" customWidth="1"/>
  </cols>
  <sheetData>
    <row r="1" spans="1:10" ht="15" customHeight="1" x14ac:dyDescent="0.5">
      <c r="A1" s="82" t="s">
        <v>140</v>
      </c>
      <c r="B1" s="82"/>
      <c r="C1" s="82"/>
      <c r="E1" s="78" t="s">
        <v>199</v>
      </c>
      <c r="F1" s="78"/>
      <c r="G1" s="78"/>
    </row>
    <row r="2" spans="1:10" ht="15" customHeight="1" x14ac:dyDescent="0.45">
      <c r="A2" s="5" t="s">
        <v>141</v>
      </c>
      <c r="B2" s="52" t="s">
        <v>142</v>
      </c>
      <c r="C2" s="6" t="s">
        <v>143</v>
      </c>
      <c r="E2" s="79" t="s">
        <v>144</v>
      </c>
      <c r="F2" s="79"/>
      <c r="G2" s="74" t="s">
        <v>145</v>
      </c>
      <c r="H2" s="42"/>
    </row>
    <row r="3" spans="1:10" ht="15" customHeight="1" x14ac:dyDescent="0.45">
      <c r="A3" s="61" t="s">
        <v>146</v>
      </c>
      <c r="B3" s="62">
        <v>340071</v>
      </c>
      <c r="C3" s="63" t="s">
        <v>147</v>
      </c>
      <c r="E3" s="44" t="s">
        <v>141</v>
      </c>
      <c r="F3" s="50" t="s">
        <v>148</v>
      </c>
      <c r="G3" s="51" t="s">
        <v>148</v>
      </c>
    </row>
    <row r="4" spans="1:10" ht="15" customHeight="1" x14ac:dyDescent="0.45">
      <c r="A4" s="61" t="s">
        <v>149</v>
      </c>
      <c r="B4" s="62">
        <v>281600</v>
      </c>
      <c r="C4" s="63" t="s">
        <v>150</v>
      </c>
      <c r="E4" s="43" t="s">
        <v>151</v>
      </c>
      <c r="F4" s="45">
        <f>$B$16</f>
        <v>-654972.35499999998</v>
      </c>
      <c r="G4" s="46">
        <f>$B$27</f>
        <v>-3184772</v>
      </c>
    </row>
    <row r="5" spans="1:10" ht="15" customHeight="1" x14ac:dyDescent="0.45">
      <c r="A5" s="61" t="s">
        <v>152</v>
      </c>
      <c r="B5" s="62">
        <v>35014</v>
      </c>
      <c r="C5" s="63" t="s">
        <v>153</v>
      </c>
      <c r="E5" s="43" t="s">
        <v>154</v>
      </c>
      <c r="F5" s="45">
        <v>0</v>
      </c>
      <c r="G5" s="46">
        <f>$B$30</f>
        <v>2997008.7</v>
      </c>
    </row>
    <row r="6" spans="1:10" ht="15" customHeight="1" x14ac:dyDescent="0.45">
      <c r="A6" s="61" t="s">
        <v>23</v>
      </c>
      <c r="B6" s="62">
        <v>44530</v>
      </c>
      <c r="C6" s="63" t="s">
        <v>155</v>
      </c>
      <c r="E6" s="43" t="s">
        <v>156</v>
      </c>
      <c r="F6" s="45">
        <v>340071</v>
      </c>
      <c r="G6" s="46"/>
    </row>
    <row r="7" spans="1:10" ht="15" customHeight="1" x14ac:dyDescent="0.45">
      <c r="A7" s="61" t="s">
        <v>157</v>
      </c>
      <c r="B7" s="62">
        <v>63033</v>
      </c>
      <c r="C7" s="63" t="s">
        <v>158</v>
      </c>
      <c r="E7" s="43" t="s">
        <v>149</v>
      </c>
      <c r="F7" s="45">
        <v>281600</v>
      </c>
      <c r="G7" s="46"/>
    </row>
    <row r="8" spans="1:10" ht="15" customHeight="1" x14ac:dyDescent="0.45">
      <c r="A8" s="64" t="s">
        <v>159</v>
      </c>
      <c r="B8" s="65">
        <v>409086</v>
      </c>
      <c r="C8" s="66" t="s">
        <v>160</v>
      </c>
      <c r="E8" s="44" t="s">
        <v>161</v>
      </c>
      <c r="F8" s="59">
        <f>SUM(F4:F7)</f>
        <v>-33301.354999999981</v>
      </c>
      <c r="G8" s="60">
        <f>SUM(G4:G7)</f>
        <v>-187763.29999999981</v>
      </c>
    </row>
    <row r="9" spans="1:10" ht="15" customHeight="1" x14ac:dyDescent="0.45">
      <c r="A9" s="8" t="s">
        <v>96</v>
      </c>
      <c r="B9" s="9">
        <f>SUM(B4:B8)</f>
        <v>833263</v>
      </c>
      <c r="C9" s="7" t="s">
        <v>162</v>
      </c>
      <c r="E9" s="48" t="s">
        <v>163</v>
      </c>
      <c r="F9" s="45">
        <f>Table1[[#This Row],[Current Balance]]-F7+F8</f>
        <v>518361.64500000002</v>
      </c>
      <c r="G9" s="49"/>
    </row>
    <row r="10" spans="1:10" ht="15" customHeight="1" x14ac:dyDescent="0.45"/>
    <row r="11" spans="1:10" ht="15" customHeight="1" x14ac:dyDescent="0.5">
      <c r="A11" s="83" t="s">
        <v>164</v>
      </c>
      <c r="B11" s="83"/>
      <c r="C11" s="83"/>
      <c r="D11" s="71"/>
      <c r="E11" s="78" t="s">
        <v>191</v>
      </c>
      <c r="F11" s="78"/>
      <c r="G11" s="78"/>
    </row>
    <row r="12" spans="1:10" ht="15" customHeight="1" x14ac:dyDescent="0.45">
      <c r="A12" s="10" t="s">
        <v>141</v>
      </c>
      <c r="B12" s="53" t="s">
        <v>148</v>
      </c>
      <c r="C12" s="11" t="s">
        <v>143</v>
      </c>
      <c r="D12" s="72"/>
      <c r="E12" s="75" t="s">
        <v>144</v>
      </c>
      <c r="F12" s="76"/>
      <c r="G12" s="74" t="s">
        <v>145</v>
      </c>
      <c r="J12" s="3"/>
    </row>
    <row r="13" spans="1:10" ht="15" customHeight="1" x14ac:dyDescent="0.45">
      <c r="A13" s="67" t="s">
        <v>165</v>
      </c>
      <c r="B13" s="32">
        <f>-Programming!D38</f>
        <v>-43475</v>
      </c>
      <c r="C13" s="68" t="s">
        <v>166</v>
      </c>
      <c r="D13" s="73"/>
      <c r="E13" s="44" t="s">
        <v>141</v>
      </c>
      <c r="F13" s="50" t="s">
        <v>148</v>
      </c>
      <c r="G13" s="51" t="s">
        <v>148</v>
      </c>
      <c r="J13" s="3"/>
    </row>
    <row r="14" spans="1:10" ht="15" customHeight="1" x14ac:dyDescent="0.45">
      <c r="A14" s="67" t="s">
        <v>112</v>
      </c>
      <c r="B14" s="32">
        <f>-Personnel!E29</f>
        <v>-620918.65500000003</v>
      </c>
      <c r="C14" s="68" t="s">
        <v>167</v>
      </c>
      <c r="D14" s="73"/>
      <c r="E14" s="43" t="s">
        <v>151</v>
      </c>
      <c r="F14" s="45">
        <f>$B$16+(F15*0.05)</f>
        <v>-650633.18331699993</v>
      </c>
      <c r="G14" s="46">
        <f>$B$27</f>
        <v>-3184772</v>
      </c>
      <c r="J14" s="3"/>
    </row>
    <row r="15" spans="1:10" ht="15" customHeight="1" x14ac:dyDescent="0.45">
      <c r="A15" s="67" t="s">
        <v>168</v>
      </c>
      <c r="B15" s="69">
        <f>Personnel!D6</f>
        <v>9421.2999999999993</v>
      </c>
      <c r="C15" s="68" t="s">
        <v>169</v>
      </c>
      <c r="D15" s="73"/>
      <c r="E15" s="43" t="s">
        <v>154</v>
      </c>
      <c r="F15" s="45">
        <f>B20</f>
        <v>86783.43366000001</v>
      </c>
      <c r="G15" s="46">
        <f>$B$30</f>
        <v>2997008.7</v>
      </c>
      <c r="J15" s="3"/>
    </row>
    <row r="16" spans="1:10" ht="15" customHeight="1" x14ac:dyDescent="0.45">
      <c r="A16" s="12" t="s">
        <v>96</v>
      </c>
      <c r="B16" s="31">
        <f>SUM(B13:B15)</f>
        <v>-654972.35499999998</v>
      </c>
      <c r="C16" s="68" t="s">
        <v>170</v>
      </c>
      <c r="D16" s="73"/>
      <c r="E16" s="43" t="s">
        <v>156</v>
      </c>
      <c r="F16" s="45">
        <f>$B$3</f>
        <v>340071</v>
      </c>
      <c r="G16" s="46"/>
      <c r="J16" s="3"/>
    </row>
    <row r="17" spans="1:8" ht="15" customHeight="1" x14ac:dyDescent="0.45">
      <c r="E17" s="43" t="s">
        <v>149</v>
      </c>
      <c r="F17" s="45">
        <v>223779</v>
      </c>
      <c r="G17" s="46"/>
    </row>
    <row r="18" spans="1:8" ht="15" customHeight="1" x14ac:dyDescent="0.5">
      <c r="A18" s="81" t="s">
        <v>171</v>
      </c>
      <c r="B18" s="81"/>
      <c r="C18" s="81"/>
      <c r="E18" s="77" t="s">
        <v>161</v>
      </c>
      <c r="F18" s="47">
        <f>SUM(F14:F17)</f>
        <v>0.25034300005063415</v>
      </c>
      <c r="G18" s="60">
        <f>SUM(G14:G17)</f>
        <v>-187763.29999999981</v>
      </c>
    </row>
    <row r="19" spans="1:8" ht="15" customHeight="1" x14ac:dyDescent="0.45">
      <c r="A19" s="38" t="s">
        <v>141</v>
      </c>
      <c r="B19" s="54" t="s">
        <v>148</v>
      </c>
      <c r="C19" s="39" t="s">
        <v>143</v>
      </c>
      <c r="E19" s="48" t="s">
        <v>163</v>
      </c>
      <c r="F19" s="45">
        <f>B9-F17</f>
        <v>609484</v>
      </c>
      <c r="G19" s="49"/>
    </row>
    <row r="20" spans="1:8" ht="15" customHeight="1" thickBot="1" x14ac:dyDescent="0.5">
      <c r="A20" s="56" t="s">
        <v>193</v>
      </c>
      <c r="B20" s="40">
        <f>B23*0.1</f>
        <v>86783.43366000001</v>
      </c>
      <c r="C20" s="41" t="s">
        <v>195</v>
      </c>
    </row>
    <row r="21" spans="1:8" ht="15" customHeight="1" x14ac:dyDescent="0.5">
      <c r="A21" s="56" t="s">
        <v>194</v>
      </c>
      <c r="B21" s="40">
        <f>B23*0.15</f>
        <v>130175.15049</v>
      </c>
      <c r="C21" s="41" t="s">
        <v>196</v>
      </c>
      <c r="E21" s="90" t="s">
        <v>198</v>
      </c>
      <c r="F21" s="91"/>
      <c r="G21" s="91"/>
      <c r="H21" s="92" t="s">
        <v>200</v>
      </c>
    </row>
    <row r="22" spans="1:8" ht="15" customHeight="1" x14ac:dyDescent="0.45">
      <c r="A22" s="57" t="s">
        <v>172</v>
      </c>
      <c r="B22" s="70">
        <f>B23*0.25</f>
        <v>216958.58415000001</v>
      </c>
      <c r="C22" s="41" t="s">
        <v>197</v>
      </c>
      <c r="E22" s="93" t="s">
        <v>144</v>
      </c>
      <c r="F22" s="79"/>
      <c r="G22" s="74" t="s">
        <v>145</v>
      </c>
      <c r="H22" s="94"/>
    </row>
    <row r="23" spans="1:8" ht="15" customHeight="1" x14ac:dyDescent="0.45">
      <c r="A23" s="57" t="s">
        <v>174</v>
      </c>
      <c r="B23" s="70">
        <v>867834.33660000004</v>
      </c>
      <c r="C23" s="58" t="s">
        <v>173</v>
      </c>
      <c r="E23" s="95" t="s">
        <v>141</v>
      </c>
      <c r="F23" s="50" t="s">
        <v>148</v>
      </c>
      <c r="G23" s="51" t="s">
        <v>148</v>
      </c>
      <c r="H23" s="94"/>
    </row>
    <row r="24" spans="1:8" ht="15" customHeight="1" x14ac:dyDescent="0.45">
      <c r="E24" s="96" t="s">
        <v>151</v>
      </c>
      <c r="F24" s="45">
        <f>$B$16-(F25*0.05)</f>
        <v>-661481.1125245</v>
      </c>
      <c r="G24" s="46">
        <f>$B$27</f>
        <v>-3184772</v>
      </c>
      <c r="H24" s="94"/>
    </row>
    <row r="25" spans="1:8" ht="15" customHeight="1" x14ac:dyDescent="0.5">
      <c r="A25" s="80" t="s">
        <v>175</v>
      </c>
      <c r="B25" s="80"/>
      <c r="C25" s="80"/>
      <c r="E25" s="96" t="s">
        <v>154</v>
      </c>
      <c r="F25" s="45">
        <f>B21</f>
        <v>130175.15049</v>
      </c>
      <c r="G25" s="46">
        <f>$B$30</f>
        <v>2997008.7</v>
      </c>
      <c r="H25" s="94"/>
    </row>
    <row r="26" spans="1:8" ht="15" customHeight="1" x14ac:dyDescent="0.45">
      <c r="A26" s="23" t="s">
        <v>141</v>
      </c>
      <c r="B26" s="55" t="s">
        <v>148</v>
      </c>
      <c r="C26" s="24" t="s">
        <v>143</v>
      </c>
      <c r="E26" s="96" t="s">
        <v>156</v>
      </c>
      <c r="F26" s="45">
        <f>$B$3</f>
        <v>340071</v>
      </c>
      <c r="G26" s="46"/>
      <c r="H26" s="94"/>
    </row>
    <row r="27" spans="1:8" ht="15" customHeight="1" x14ac:dyDescent="0.45">
      <c r="A27" s="20" t="s">
        <v>176</v>
      </c>
      <c r="B27" s="21">
        <v>-3184772</v>
      </c>
      <c r="C27" s="22" t="s">
        <v>177</v>
      </c>
      <c r="E27" s="96" t="s">
        <v>149</v>
      </c>
      <c r="F27" s="45">
        <v>191235</v>
      </c>
      <c r="G27" s="46"/>
      <c r="H27" s="94"/>
    </row>
    <row r="28" spans="1:8" ht="15" customHeight="1" x14ac:dyDescent="0.45">
      <c r="A28" s="20" t="s">
        <v>178</v>
      </c>
      <c r="B28" s="21">
        <v>3154746</v>
      </c>
      <c r="C28" s="22" t="s">
        <v>179</v>
      </c>
      <c r="E28" s="95" t="s">
        <v>161</v>
      </c>
      <c r="F28" s="47">
        <f>SUM(F24:F27)</f>
        <v>3.7965500028803945E-2</v>
      </c>
      <c r="G28" s="60">
        <f>SUM(G24:G27)</f>
        <v>-187763.29999999981</v>
      </c>
      <c r="H28" s="94"/>
    </row>
    <row r="29" spans="1:8" ht="15" customHeight="1" thickBot="1" x14ac:dyDescent="0.5">
      <c r="A29" s="20" t="s">
        <v>180</v>
      </c>
      <c r="B29" s="21">
        <v>3116889.0480000004</v>
      </c>
      <c r="C29" s="22" t="s">
        <v>181</v>
      </c>
      <c r="E29" s="97" t="s">
        <v>163</v>
      </c>
      <c r="F29" s="98">
        <f>B9-F27</f>
        <v>642028</v>
      </c>
      <c r="G29" s="99"/>
      <c r="H29" s="100"/>
    </row>
    <row r="30" spans="1:8" ht="15" customHeight="1" x14ac:dyDescent="0.45">
      <c r="A30" s="25" t="s">
        <v>182</v>
      </c>
      <c r="B30" s="26">
        <v>2997008.7</v>
      </c>
      <c r="C30" s="27" t="s">
        <v>183</v>
      </c>
    </row>
    <row r="31" spans="1:8" ht="15" customHeight="1" x14ac:dyDescent="0.5">
      <c r="A31" s="28" t="s">
        <v>184</v>
      </c>
      <c r="B31" s="30">
        <f>B27+B28</f>
        <v>-30026</v>
      </c>
      <c r="C31" s="29" t="s">
        <v>185</v>
      </c>
      <c r="E31" s="78" t="s">
        <v>190</v>
      </c>
      <c r="F31" s="78"/>
      <c r="G31" s="78"/>
    </row>
    <row r="32" spans="1:8" ht="15" customHeight="1" x14ac:dyDescent="0.45">
      <c r="A32" s="28" t="s">
        <v>186</v>
      </c>
      <c r="B32" s="30">
        <f>B27+B29</f>
        <v>-67882.951999999583</v>
      </c>
      <c r="C32" s="29" t="s">
        <v>187</v>
      </c>
      <c r="E32" s="79" t="s">
        <v>144</v>
      </c>
      <c r="F32" s="79"/>
      <c r="G32" s="74" t="s">
        <v>145</v>
      </c>
    </row>
    <row r="33" spans="1:7" ht="15" customHeight="1" x14ac:dyDescent="0.45">
      <c r="A33" s="28" t="s">
        <v>188</v>
      </c>
      <c r="B33" s="30">
        <f>B30+B27</f>
        <v>-187763.29999999981</v>
      </c>
      <c r="C33" s="29" t="s">
        <v>189</v>
      </c>
      <c r="E33" s="44" t="s">
        <v>141</v>
      </c>
      <c r="F33" s="50" t="s">
        <v>148</v>
      </c>
      <c r="G33" s="51" t="s">
        <v>148</v>
      </c>
    </row>
    <row r="34" spans="1:7" ht="15" customHeight="1" x14ac:dyDescent="0.45">
      <c r="E34" s="43" t="s">
        <v>151</v>
      </c>
      <c r="F34" s="45">
        <f>$B$16-(F35*0.05)</f>
        <v>-665820.28420749994</v>
      </c>
      <c r="G34" s="46">
        <f>$B$27</f>
        <v>-3184772</v>
      </c>
    </row>
    <row r="35" spans="1:7" ht="15" customHeight="1" x14ac:dyDescent="0.45">
      <c r="E35" s="43" t="s">
        <v>154</v>
      </c>
      <c r="F35" s="45">
        <f>B22</f>
        <v>216958.58415000001</v>
      </c>
      <c r="G35" s="46">
        <f>$B$30</f>
        <v>2997008.7</v>
      </c>
    </row>
    <row r="36" spans="1:7" ht="15" customHeight="1" x14ac:dyDescent="0.45">
      <c r="E36" s="43" t="s">
        <v>156</v>
      </c>
      <c r="F36" s="45">
        <f>$B$3</f>
        <v>340071</v>
      </c>
      <c r="G36" s="46"/>
    </row>
    <row r="37" spans="1:7" ht="15" customHeight="1" x14ac:dyDescent="0.45">
      <c r="E37" s="43" t="s">
        <v>149</v>
      </c>
      <c r="F37" s="45">
        <v>108791</v>
      </c>
      <c r="G37" s="46"/>
    </row>
    <row r="38" spans="1:7" ht="15" customHeight="1" x14ac:dyDescent="0.45">
      <c r="E38" s="44" t="s">
        <v>161</v>
      </c>
      <c r="F38" s="47">
        <f>SUM(F34:F37)</f>
        <v>0.29994250007439405</v>
      </c>
      <c r="G38" s="60">
        <f>SUM(G34:G37)</f>
        <v>-187763.29999999981</v>
      </c>
    </row>
    <row r="39" spans="1:7" x14ac:dyDescent="0.45">
      <c r="E39" s="48" t="s">
        <v>163</v>
      </c>
      <c r="F39" s="45">
        <f>B9-F37</f>
        <v>724472</v>
      </c>
      <c r="G39" s="49"/>
    </row>
  </sheetData>
  <mergeCells count="12">
    <mergeCell ref="H21:H29"/>
    <mergeCell ref="E31:G31"/>
    <mergeCell ref="E32:F32"/>
    <mergeCell ref="E1:G1"/>
    <mergeCell ref="E2:F2"/>
    <mergeCell ref="A25:C25"/>
    <mergeCell ref="A18:C18"/>
    <mergeCell ref="E11:G11"/>
    <mergeCell ref="E21:G21"/>
    <mergeCell ref="E22:F22"/>
    <mergeCell ref="A1:C1"/>
    <mergeCell ref="A11:C11"/>
  </mergeCells>
  <pageMargins left="0.7" right="0.7" top="0.75" bottom="0.75" header="0.3" footer="0.3"/>
  <pageSetup orientation="portrait" horizontalDpi="1200" verticalDpi="1200" r:id="rId1"/>
  <ignoredErrors>
    <ignoredError sqref="B9" formulaRange="1"/>
  </ignoredErrors>
  <legacy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762EF-3A24-4063-9658-DFE232CD0A32}">
  <dimension ref="A1:E29"/>
  <sheetViews>
    <sheetView workbookViewId="0">
      <selection activeCell="I33" sqref="I33"/>
    </sheetView>
  </sheetViews>
  <sheetFormatPr defaultRowHeight="14.25" x14ac:dyDescent="0.45"/>
  <cols>
    <col min="1" max="1" width="10.3984375" customWidth="1"/>
    <col min="2" max="2" width="18.1328125" customWidth="1"/>
    <col min="3" max="3" width="21" customWidth="1"/>
    <col min="4" max="4" width="16.86328125" style="3" customWidth="1"/>
    <col min="5" max="5" width="16.265625" customWidth="1"/>
  </cols>
  <sheetData>
    <row r="1" spans="1:5" ht="14.25" customHeight="1" x14ac:dyDescent="0.5">
      <c r="A1" s="87" t="s">
        <v>97</v>
      </c>
      <c r="B1" s="87"/>
      <c r="C1" s="87"/>
      <c r="D1" s="87"/>
    </row>
    <row r="2" spans="1:5" x14ac:dyDescent="0.45">
      <c r="A2" s="13" t="s">
        <v>0</v>
      </c>
      <c r="B2" s="13" t="s">
        <v>1</v>
      </c>
      <c r="C2" s="13" t="s">
        <v>98</v>
      </c>
      <c r="D2" s="14" t="s">
        <v>99</v>
      </c>
    </row>
    <row r="3" spans="1:5" x14ac:dyDescent="0.45">
      <c r="A3" t="s">
        <v>7</v>
      </c>
      <c r="B3" t="s">
        <v>8</v>
      </c>
      <c r="C3" t="s">
        <v>100</v>
      </c>
      <c r="D3" s="3">
        <v>1545.3</v>
      </c>
    </row>
    <row r="4" spans="1:5" x14ac:dyDescent="0.45">
      <c r="A4" s="1" t="s">
        <v>101</v>
      </c>
      <c r="B4" s="2" t="s">
        <v>102</v>
      </c>
      <c r="C4" t="s">
        <v>103</v>
      </c>
      <c r="D4" s="3">
        <v>4368</v>
      </c>
    </row>
    <row r="5" spans="1:5" x14ac:dyDescent="0.45">
      <c r="A5" t="s">
        <v>104</v>
      </c>
      <c r="B5" t="s">
        <v>105</v>
      </c>
      <c r="C5" t="s">
        <v>106</v>
      </c>
      <c r="D5" s="3">
        <v>3508</v>
      </c>
    </row>
    <row r="6" spans="1:5" x14ac:dyDescent="0.45">
      <c r="A6" s="84" t="s">
        <v>96</v>
      </c>
      <c r="B6" s="84"/>
      <c r="C6" s="84"/>
      <c r="D6" s="4">
        <f>SUM(D3:D5)</f>
        <v>9421.2999999999993</v>
      </c>
    </row>
    <row r="9" spans="1:5" ht="14.25" customHeight="1" x14ac:dyDescent="0.5">
      <c r="A9" s="86" t="s">
        <v>107</v>
      </c>
      <c r="B9" s="86"/>
      <c r="C9" s="86"/>
      <c r="D9" s="86"/>
      <c r="E9" s="86"/>
    </row>
    <row r="10" spans="1:5" x14ac:dyDescent="0.45">
      <c r="A10" s="15" t="s">
        <v>108</v>
      </c>
      <c r="B10" s="15" t="s">
        <v>109</v>
      </c>
      <c r="C10" s="15" t="s">
        <v>110</v>
      </c>
      <c r="D10" s="15" t="s">
        <v>111</v>
      </c>
      <c r="E10" s="15" t="s">
        <v>112</v>
      </c>
    </row>
    <row r="11" spans="1:5" x14ac:dyDescent="0.45">
      <c r="A11" s="16" t="s">
        <v>94</v>
      </c>
      <c r="B11" s="16" t="s">
        <v>113</v>
      </c>
      <c r="C11" s="17">
        <f>36968+2310</f>
        <v>39278</v>
      </c>
      <c r="D11" s="17">
        <f t="shared" ref="D11:D22" si="0">C11*0.035</f>
        <v>1374.73</v>
      </c>
      <c r="E11" s="17">
        <f>SUM(C11:D11)</f>
        <v>40652.730000000003</v>
      </c>
    </row>
    <row r="12" spans="1:5" x14ac:dyDescent="0.45">
      <c r="A12" s="16" t="s">
        <v>114</v>
      </c>
      <c r="B12" s="16" t="s">
        <v>115</v>
      </c>
      <c r="C12" s="17">
        <v>33321</v>
      </c>
      <c r="D12" s="17">
        <f t="shared" si="0"/>
        <v>1166.2350000000001</v>
      </c>
      <c r="E12" s="17">
        <f t="shared" ref="E12:E28" si="1">SUM(C12:D12)</f>
        <v>34487.235000000001</v>
      </c>
    </row>
    <row r="13" spans="1:5" x14ac:dyDescent="0.45">
      <c r="A13" s="16" t="s">
        <v>116</v>
      </c>
      <c r="B13" s="16" t="s">
        <v>117</v>
      </c>
      <c r="C13" s="17">
        <v>31138</v>
      </c>
      <c r="D13" s="17">
        <f t="shared" si="0"/>
        <v>1089.8300000000002</v>
      </c>
      <c r="E13" s="17">
        <f t="shared" si="1"/>
        <v>32227.83</v>
      </c>
    </row>
    <row r="14" spans="1:5" x14ac:dyDescent="0.45">
      <c r="A14" s="16" t="s">
        <v>118</v>
      </c>
      <c r="B14" s="16" t="s">
        <v>119</v>
      </c>
      <c r="C14" s="17">
        <v>16900</v>
      </c>
      <c r="D14" s="17">
        <f t="shared" si="0"/>
        <v>591.5</v>
      </c>
      <c r="E14" s="17">
        <f t="shared" si="1"/>
        <v>17491.5</v>
      </c>
    </row>
    <row r="15" spans="1:5" x14ac:dyDescent="0.45">
      <c r="A15" s="16" t="s">
        <v>120</v>
      </c>
      <c r="B15" s="16" t="s">
        <v>121</v>
      </c>
      <c r="C15" s="17">
        <v>5461</v>
      </c>
      <c r="D15" s="17">
        <f t="shared" si="0"/>
        <v>191.13500000000002</v>
      </c>
      <c r="E15" s="17">
        <f t="shared" si="1"/>
        <v>5652.1350000000002</v>
      </c>
    </row>
    <row r="16" spans="1:5" x14ac:dyDescent="0.45">
      <c r="A16" s="16" t="s">
        <v>13</v>
      </c>
      <c r="B16" s="16" t="s">
        <v>122</v>
      </c>
      <c r="C16" s="17">
        <v>21477</v>
      </c>
      <c r="D16" s="17">
        <f t="shared" si="0"/>
        <v>751.69500000000005</v>
      </c>
      <c r="E16" s="17">
        <f t="shared" si="1"/>
        <v>22228.695</v>
      </c>
    </row>
    <row r="17" spans="1:5" x14ac:dyDescent="0.45">
      <c r="A17" s="16" t="s">
        <v>76</v>
      </c>
      <c r="B17" s="16" t="s">
        <v>123</v>
      </c>
      <c r="C17" s="17">
        <v>15101</v>
      </c>
      <c r="D17" s="17">
        <f t="shared" si="0"/>
        <v>528.53500000000008</v>
      </c>
      <c r="E17" s="17">
        <f t="shared" si="1"/>
        <v>15629.535</v>
      </c>
    </row>
    <row r="18" spans="1:5" x14ac:dyDescent="0.45">
      <c r="A18" s="16" t="s">
        <v>124</v>
      </c>
      <c r="B18" s="16" t="s">
        <v>125</v>
      </c>
      <c r="C18" s="17">
        <f>13350+29799</f>
        <v>43149</v>
      </c>
      <c r="D18" s="17">
        <f t="shared" si="0"/>
        <v>1510.2150000000001</v>
      </c>
      <c r="E18" s="17">
        <f t="shared" si="1"/>
        <v>44659.214999999997</v>
      </c>
    </row>
    <row r="19" spans="1:5" x14ac:dyDescent="0.45">
      <c r="A19" s="16" t="s">
        <v>4</v>
      </c>
      <c r="B19" s="16" t="s">
        <v>5</v>
      </c>
      <c r="C19" s="17">
        <v>19305</v>
      </c>
      <c r="D19" s="17">
        <f t="shared" si="0"/>
        <v>675.67500000000007</v>
      </c>
      <c r="E19" s="17">
        <f t="shared" si="1"/>
        <v>19980.674999999999</v>
      </c>
    </row>
    <row r="20" spans="1:5" x14ac:dyDescent="0.45">
      <c r="A20" s="16" t="s">
        <v>7</v>
      </c>
      <c r="B20" s="16" t="s">
        <v>126</v>
      </c>
      <c r="C20" s="17">
        <v>3348</v>
      </c>
      <c r="D20" s="17">
        <f t="shared" si="0"/>
        <v>117.18</v>
      </c>
      <c r="E20" s="17">
        <f t="shared" si="1"/>
        <v>3465.18</v>
      </c>
    </row>
    <row r="21" spans="1:5" x14ac:dyDescent="0.45">
      <c r="A21" s="16" t="s">
        <v>101</v>
      </c>
      <c r="B21" s="16" t="s">
        <v>127</v>
      </c>
      <c r="C21" s="17">
        <v>12968</v>
      </c>
      <c r="D21" s="17">
        <f t="shared" si="0"/>
        <v>453.88000000000005</v>
      </c>
      <c r="E21" s="17">
        <f t="shared" si="1"/>
        <v>13421.88</v>
      </c>
    </row>
    <row r="22" spans="1:5" x14ac:dyDescent="0.45">
      <c r="A22" s="16" t="s">
        <v>104</v>
      </c>
      <c r="B22" s="16" t="s">
        <v>128</v>
      </c>
      <c r="C22" s="17">
        <v>11109</v>
      </c>
      <c r="D22" s="17">
        <f t="shared" si="0"/>
        <v>388.81500000000005</v>
      </c>
      <c r="E22" s="17">
        <f t="shared" si="1"/>
        <v>11497.815000000001</v>
      </c>
    </row>
    <row r="23" spans="1:5" x14ac:dyDescent="0.45">
      <c r="A23" s="16" t="s">
        <v>129</v>
      </c>
      <c r="B23" s="16" t="s">
        <v>130</v>
      </c>
      <c r="C23" s="17">
        <f>69463*3</f>
        <v>208389</v>
      </c>
      <c r="D23" s="17">
        <f>25063*3</f>
        <v>75189</v>
      </c>
      <c r="E23" s="17">
        <f t="shared" si="1"/>
        <v>283578</v>
      </c>
    </row>
    <row r="24" spans="1:5" x14ac:dyDescent="0.45">
      <c r="A24" s="16" t="s">
        <v>91</v>
      </c>
      <c r="B24" s="16" t="s">
        <v>131</v>
      </c>
      <c r="C24" s="17">
        <v>18153</v>
      </c>
      <c r="D24" s="17">
        <f t="shared" ref="D24:D28" si="2">C24*0.035</f>
        <v>635.35500000000002</v>
      </c>
      <c r="E24" s="17">
        <f t="shared" si="1"/>
        <v>18788.355</v>
      </c>
    </row>
    <row r="25" spans="1:5" x14ac:dyDescent="0.45">
      <c r="A25" s="16" t="s">
        <v>132</v>
      </c>
      <c r="B25" s="16" t="s">
        <v>133</v>
      </c>
      <c r="C25" s="17">
        <f>3572</f>
        <v>3572</v>
      </c>
      <c r="D25" s="17">
        <f t="shared" si="2"/>
        <v>125.02000000000001</v>
      </c>
      <c r="E25" s="17">
        <f t="shared" si="1"/>
        <v>3697.02</v>
      </c>
    </row>
    <row r="26" spans="1:5" x14ac:dyDescent="0.45">
      <c r="A26" s="16" t="s">
        <v>134</v>
      </c>
      <c r="B26" s="16" t="s">
        <v>135</v>
      </c>
      <c r="C26" s="17">
        <v>11571</v>
      </c>
      <c r="D26" s="17">
        <f t="shared" si="2"/>
        <v>404.98500000000001</v>
      </c>
      <c r="E26" s="17">
        <f t="shared" si="1"/>
        <v>11975.985000000001</v>
      </c>
    </row>
    <row r="27" spans="1:5" x14ac:dyDescent="0.45">
      <c r="A27" s="16" t="s">
        <v>136</v>
      </c>
      <c r="B27" s="16" t="s">
        <v>137</v>
      </c>
      <c r="C27" s="17">
        <v>8685</v>
      </c>
      <c r="D27" s="17">
        <f t="shared" si="2"/>
        <v>303.97500000000002</v>
      </c>
      <c r="E27" s="17">
        <f t="shared" si="1"/>
        <v>8988.9750000000004</v>
      </c>
    </row>
    <row r="28" spans="1:5" x14ac:dyDescent="0.45">
      <c r="A28" s="16" t="s">
        <v>39</v>
      </c>
      <c r="B28" s="16" t="s">
        <v>138</v>
      </c>
      <c r="C28" s="17">
        <f>31397</f>
        <v>31397</v>
      </c>
      <c r="D28" s="17">
        <f t="shared" si="2"/>
        <v>1098.8950000000002</v>
      </c>
      <c r="E28" s="17">
        <f t="shared" si="1"/>
        <v>32495.895</v>
      </c>
    </row>
    <row r="29" spans="1:5" ht="15" customHeight="1" x14ac:dyDescent="0.45">
      <c r="A29" s="85"/>
      <c r="B29" s="85"/>
      <c r="C29" s="85"/>
      <c r="D29" s="18" t="s">
        <v>139</v>
      </c>
      <c r="E29" s="19">
        <f>SUM(E11:E28)</f>
        <v>620918.65500000003</v>
      </c>
    </row>
  </sheetData>
  <mergeCells count="4">
    <mergeCell ref="A6:C6"/>
    <mergeCell ref="A29:C29"/>
    <mergeCell ref="A9:E9"/>
    <mergeCell ref="A1:D1"/>
  </mergeCells>
  <pageMargins left="0.7" right="0.7" top="0.75" bottom="0.75" header="0.3" footer="0.3"/>
  <ignoredErrors>
    <ignoredError sqref="D6" formulaRange="1"/>
    <ignoredError sqref="D23" formula="1"/>
  </ignoredErrors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812B-0CB5-4743-B42A-48D75E3AE46E}">
  <dimension ref="A1:D38"/>
  <sheetViews>
    <sheetView zoomScaleNormal="100" workbookViewId="0">
      <selection activeCell="B41" sqref="B41"/>
    </sheetView>
  </sheetViews>
  <sheetFormatPr defaultRowHeight="14.25" x14ac:dyDescent="0.45"/>
  <cols>
    <col min="1" max="1" width="13" customWidth="1"/>
    <col min="2" max="2" width="27.19921875" customWidth="1"/>
    <col min="3" max="3" width="42.3984375" customWidth="1"/>
    <col min="4" max="4" width="19" style="3" customWidth="1"/>
  </cols>
  <sheetData>
    <row r="1" spans="1:4" ht="15.75" x14ac:dyDescent="0.5">
      <c r="A1" s="33" t="s">
        <v>0</v>
      </c>
      <c r="B1" s="34" t="s">
        <v>1</v>
      </c>
      <c r="C1" s="34" t="s">
        <v>2</v>
      </c>
      <c r="D1" s="35" t="s">
        <v>3</v>
      </c>
    </row>
    <row r="2" spans="1:4" x14ac:dyDescent="0.45">
      <c r="A2" s="1" t="s">
        <v>4</v>
      </c>
      <c r="B2" s="2" t="s">
        <v>5</v>
      </c>
      <c r="C2" s="2" t="s">
        <v>6</v>
      </c>
      <c r="D2" s="36">
        <v>3600</v>
      </c>
    </row>
    <row r="3" spans="1:4" x14ac:dyDescent="0.45">
      <c r="A3" s="1" t="s">
        <v>7</v>
      </c>
      <c r="B3" s="2" t="s">
        <v>8</v>
      </c>
      <c r="C3" s="2" t="s">
        <v>9</v>
      </c>
      <c r="D3" s="36">
        <v>1200</v>
      </c>
    </row>
    <row r="4" spans="1:4" x14ac:dyDescent="0.45">
      <c r="A4" s="1" t="s">
        <v>10</v>
      </c>
      <c r="B4" s="2" t="s">
        <v>11</v>
      </c>
      <c r="C4" s="2" t="s">
        <v>12</v>
      </c>
      <c r="D4" s="36">
        <v>100</v>
      </c>
    </row>
    <row r="5" spans="1:4" x14ac:dyDescent="0.45">
      <c r="A5" t="s">
        <v>13</v>
      </c>
      <c r="B5" t="s">
        <v>14</v>
      </c>
      <c r="C5" s="2" t="s">
        <v>15</v>
      </c>
      <c r="D5" s="36">
        <v>150</v>
      </c>
    </row>
    <row r="6" spans="1:4" x14ac:dyDescent="0.45">
      <c r="A6" s="1" t="s">
        <v>16</v>
      </c>
      <c r="B6" s="2" t="s">
        <v>17</v>
      </c>
      <c r="C6" s="2" t="s">
        <v>18</v>
      </c>
      <c r="D6" s="36">
        <v>200</v>
      </c>
    </row>
    <row r="7" spans="1:4" x14ac:dyDescent="0.45">
      <c r="A7" s="1" t="s">
        <v>19</v>
      </c>
      <c r="B7" s="2" t="s">
        <v>20</v>
      </c>
      <c r="C7" s="2" t="s">
        <v>21</v>
      </c>
      <c r="D7" s="36">
        <v>4000</v>
      </c>
    </row>
    <row r="8" spans="1:4" x14ac:dyDescent="0.45">
      <c r="A8" s="1" t="s">
        <v>22</v>
      </c>
      <c r="B8" s="2" t="s">
        <v>23</v>
      </c>
      <c r="C8" s="2" t="s">
        <v>24</v>
      </c>
      <c r="D8" s="36">
        <f>18530-8530</f>
        <v>10000</v>
      </c>
    </row>
    <row r="9" spans="1:4" x14ac:dyDescent="0.45">
      <c r="A9" s="1" t="s">
        <v>25</v>
      </c>
      <c r="B9" s="2" t="s">
        <v>26</v>
      </c>
      <c r="C9" s="2" t="s">
        <v>27</v>
      </c>
      <c r="D9" s="36">
        <v>550</v>
      </c>
    </row>
    <row r="10" spans="1:4" x14ac:dyDescent="0.45">
      <c r="A10" t="s">
        <v>28</v>
      </c>
      <c r="B10" t="s">
        <v>29</v>
      </c>
      <c r="C10" t="s">
        <v>30</v>
      </c>
      <c r="D10" s="3">
        <v>500</v>
      </c>
    </row>
    <row r="11" spans="1:4" x14ac:dyDescent="0.45">
      <c r="A11" s="1" t="s">
        <v>28</v>
      </c>
      <c r="B11" s="2" t="s">
        <v>29</v>
      </c>
      <c r="C11" s="2" t="s">
        <v>31</v>
      </c>
      <c r="D11" s="36">
        <v>300</v>
      </c>
    </row>
    <row r="12" spans="1:4" x14ac:dyDescent="0.45">
      <c r="A12" s="1" t="s">
        <v>32</v>
      </c>
      <c r="B12" s="2" t="s">
        <v>33</v>
      </c>
      <c r="C12" s="2" t="s">
        <v>34</v>
      </c>
      <c r="D12" s="36">
        <v>2500</v>
      </c>
    </row>
    <row r="13" spans="1:4" x14ac:dyDescent="0.45">
      <c r="A13" s="1" t="s">
        <v>35</v>
      </c>
      <c r="B13" s="2" t="s">
        <v>36</v>
      </c>
      <c r="C13" s="2" t="s">
        <v>37</v>
      </c>
      <c r="D13" s="36">
        <v>600</v>
      </c>
    </row>
    <row r="14" spans="1:4" x14ac:dyDescent="0.45">
      <c r="A14" s="1" t="s">
        <v>35</v>
      </c>
      <c r="B14" s="2" t="s">
        <v>36</v>
      </c>
      <c r="C14" s="2" t="s">
        <v>38</v>
      </c>
      <c r="D14" s="36">
        <v>250</v>
      </c>
    </row>
    <row r="15" spans="1:4" x14ac:dyDescent="0.45">
      <c r="A15" s="1" t="s">
        <v>39</v>
      </c>
      <c r="B15" s="2" t="s">
        <v>40</v>
      </c>
      <c r="C15" s="2" t="s">
        <v>41</v>
      </c>
      <c r="D15" s="36">
        <v>50</v>
      </c>
    </row>
    <row r="16" spans="1:4" x14ac:dyDescent="0.45">
      <c r="A16" s="1" t="s">
        <v>42</v>
      </c>
      <c r="B16" s="2" t="s">
        <v>43</v>
      </c>
      <c r="C16" s="2" t="s">
        <v>44</v>
      </c>
      <c r="D16" s="36">
        <v>300</v>
      </c>
    </row>
    <row r="17" spans="1:4" x14ac:dyDescent="0.45">
      <c r="A17" s="1" t="s">
        <v>42</v>
      </c>
      <c r="B17" s="2" t="s">
        <v>43</v>
      </c>
      <c r="C17" s="2" t="s">
        <v>45</v>
      </c>
      <c r="D17" s="36">
        <v>75</v>
      </c>
    </row>
    <row r="18" spans="1:4" x14ac:dyDescent="0.45">
      <c r="A18" s="1" t="s">
        <v>46</v>
      </c>
      <c r="B18" s="2" t="s">
        <v>47</v>
      </c>
      <c r="C18" s="2" t="s">
        <v>48</v>
      </c>
      <c r="D18" s="36">
        <v>1300</v>
      </c>
    </row>
    <row r="19" spans="1:4" x14ac:dyDescent="0.45">
      <c r="A19" s="1" t="s">
        <v>49</v>
      </c>
      <c r="B19" s="2" t="s">
        <v>50</v>
      </c>
      <c r="C19" s="2" t="s">
        <v>51</v>
      </c>
      <c r="D19" s="36">
        <v>400</v>
      </c>
    </row>
    <row r="20" spans="1:4" x14ac:dyDescent="0.45">
      <c r="A20" s="1" t="s">
        <v>52</v>
      </c>
      <c r="B20" s="2" t="s">
        <v>53</v>
      </c>
      <c r="C20" s="2" t="s">
        <v>54</v>
      </c>
      <c r="D20" s="36">
        <v>700</v>
      </c>
    </row>
    <row r="21" spans="1:4" x14ac:dyDescent="0.45">
      <c r="A21" s="1" t="s">
        <v>52</v>
      </c>
      <c r="B21" s="2" t="s">
        <v>53</v>
      </c>
      <c r="C21" s="2" t="s">
        <v>55</v>
      </c>
      <c r="D21" s="36">
        <v>300</v>
      </c>
    </row>
    <row r="22" spans="1:4" x14ac:dyDescent="0.45">
      <c r="A22" s="1" t="s">
        <v>56</v>
      </c>
      <c r="B22" s="2" t="s">
        <v>57</v>
      </c>
      <c r="C22" s="2" t="s">
        <v>58</v>
      </c>
      <c r="D22" s="36">
        <v>400</v>
      </c>
    </row>
    <row r="23" spans="1:4" x14ac:dyDescent="0.45">
      <c r="A23" s="1" t="s">
        <v>59</v>
      </c>
      <c r="B23" s="2" t="s">
        <v>60</v>
      </c>
      <c r="C23" s="2" t="s">
        <v>61</v>
      </c>
      <c r="D23" s="36">
        <v>500</v>
      </c>
    </row>
    <row r="24" spans="1:4" x14ac:dyDescent="0.45">
      <c r="A24" s="1" t="s">
        <v>59</v>
      </c>
      <c r="B24" s="2" t="s">
        <v>60</v>
      </c>
      <c r="C24" s="2" t="s">
        <v>62</v>
      </c>
      <c r="D24" s="36">
        <v>2000</v>
      </c>
    </row>
    <row r="25" spans="1:4" x14ac:dyDescent="0.45">
      <c r="A25" s="1" t="s">
        <v>63</v>
      </c>
      <c r="B25" s="2" t="s">
        <v>64</v>
      </c>
      <c r="C25" s="2" t="s">
        <v>65</v>
      </c>
      <c r="D25" s="36">
        <v>2000</v>
      </c>
    </row>
    <row r="26" spans="1:4" x14ac:dyDescent="0.45">
      <c r="A26" s="1" t="s">
        <v>66</v>
      </c>
      <c r="B26" s="2" t="s">
        <v>67</v>
      </c>
      <c r="C26" s="2" t="s">
        <v>68</v>
      </c>
      <c r="D26" s="36">
        <v>2000</v>
      </c>
    </row>
    <row r="27" spans="1:4" x14ac:dyDescent="0.45">
      <c r="A27" s="1" t="s">
        <v>69</v>
      </c>
      <c r="B27" s="2" t="s">
        <v>70</v>
      </c>
      <c r="C27" s="2" t="s">
        <v>71</v>
      </c>
      <c r="D27" s="36">
        <v>3700</v>
      </c>
    </row>
    <row r="28" spans="1:4" x14ac:dyDescent="0.45">
      <c r="A28" s="1" t="s">
        <v>69</v>
      </c>
      <c r="B28" s="2" t="s">
        <v>70</v>
      </c>
      <c r="C28" s="2" t="s">
        <v>72</v>
      </c>
      <c r="D28" s="36">
        <v>300</v>
      </c>
    </row>
    <row r="29" spans="1:4" x14ac:dyDescent="0.45">
      <c r="A29" s="1" t="s">
        <v>73</v>
      </c>
      <c r="B29" s="2" t="s">
        <v>74</v>
      </c>
      <c r="C29" s="2" t="s">
        <v>75</v>
      </c>
      <c r="D29" s="36">
        <v>200</v>
      </c>
    </row>
    <row r="30" spans="1:4" x14ac:dyDescent="0.45">
      <c r="A30" s="1" t="s">
        <v>73</v>
      </c>
      <c r="B30" s="2" t="s">
        <v>74</v>
      </c>
      <c r="C30" s="2" t="s">
        <v>44</v>
      </c>
      <c r="D30" s="36">
        <v>300</v>
      </c>
    </row>
    <row r="31" spans="1:4" x14ac:dyDescent="0.45">
      <c r="A31" s="1" t="s">
        <v>76</v>
      </c>
      <c r="B31" s="2" t="s">
        <v>77</v>
      </c>
      <c r="C31" s="2" t="s">
        <v>78</v>
      </c>
      <c r="D31" s="36">
        <v>800</v>
      </c>
    </row>
    <row r="32" spans="1:4" x14ac:dyDescent="0.45">
      <c r="A32" s="1" t="s">
        <v>79</v>
      </c>
      <c r="B32" s="2" t="s">
        <v>80</v>
      </c>
      <c r="C32" s="2" t="s">
        <v>81</v>
      </c>
      <c r="D32" s="36">
        <v>500</v>
      </c>
    </row>
    <row r="33" spans="1:4" x14ac:dyDescent="0.45">
      <c r="A33" s="1" t="s">
        <v>82</v>
      </c>
      <c r="B33" s="2" t="s">
        <v>83</v>
      </c>
      <c r="C33" s="2" t="s">
        <v>84</v>
      </c>
      <c r="D33" s="36">
        <v>500</v>
      </c>
    </row>
    <row r="34" spans="1:4" x14ac:dyDescent="0.45">
      <c r="A34" s="1" t="s">
        <v>85</v>
      </c>
      <c r="B34" s="2" t="s">
        <v>86</v>
      </c>
      <c r="C34" s="2" t="s">
        <v>87</v>
      </c>
      <c r="D34" s="36">
        <v>600</v>
      </c>
    </row>
    <row r="35" spans="1:4" x14ac:dyDescent="0.45">
      <c r="A35" s="1" t="s">
        <v>88</v>
      </c>
      <c r="B35" s="2" t="s">
        <v>89</v>
      </c>
      <c r="C35" s="2" t="s">
        <v>90</v>
      </c>
      <c r="D35" s="36">
        <v>100</v>
      </c>
    </row>
    <row r="36" spans="1:4" x14ac:dyDescent="0.45">
      <c r="A36" s="1" t="s">
        <v>91</v>
      </c>
      <c r="B36" t="s">
        <v>92</v>
      </c>
      <c r="C36" s="2" t="s">
        <v>93</v>
      </c>
      <c r="D36" s="36">
        <v>2000</v>
      </c>
    </row>
    <row r="37" spans="1:4" x14ac:dyDescent="0.45">
      <c r="A37" s="1" t="s">
        <v>94</v>
      </c>
      <c r="B37" s="2" t="s">
        <v>192</v>
      </c>
      <c r="C37" s="2" t="s">
        <v>95</v>
      </c>
      <c r="D37" s="36">
        <v>500</v>
      </c>
    </row>
    <row r="38" spans="1:4" x14ac:dyDescent="0.45">
      <c r="A38" s="88" t="s">
        <v>96</v>
      </c>
      <c r="B38" s="89"/>
      <c r="C38" s="89"/>
      <c r="D38" s="37">
        <f>SUM(D2:D37)</f>
        <v>43475</v>
      </c>
    </row>
  </sheetData>
  <mergeCells count="1">
    <mergeCell ref="A38:C3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B389063B5904EA1AC67F36777CFE0" ma:contentTypeVersion="6" ma:contentTypeDescription="Create a new document." ma:contentTypeScope="" ma:versionID="c5ff605ad613933de8798c39d1bb89b3">
  <xsd:schema xmlns:xsd="http://www.w3.org/2001/XMLSchema" xmlns:xs="http://www.w3.org/2001/XMLSchema" xmlns:p="http://schemas.microsoft.com/office/2006/metadata/properties" xmlns:ns2="ad9bfc3b-234e-4db4-998c-823bd70b5c6e" xmlns:ns3="7249e3e7-cbf4-4263-9a24-19d494b1978f" targetNamespace="http://schemas.microsoft.com/office/2006/metadata/properties" ma:root="true" ma:fieldsID="02b539e0a99b62f6cd080c4c95dbcd90" ns2:_="" ns3:_="">
    <xsd:import namespace="ad9bfc3b-234e-4db4-998c-823bd70b5c6e"/>
    <xsd:import namespace="7249e3e7-cbf4-4263-9a24-19d494b197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bfc3b-234e-4db4-998c-823bd70b5c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9e3e7-cbf4-4263-9a24-19d494b1978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24376A-A372-4BD3-BB2C-24F8A4C7BC50}"/>
</file>

<file path=customXml/itemProps2.xml><?xml version="1.0" encoding="utf-8"?>
<ds:datastoreItem xmlns:ds="http://schemas.openxmlformats.org/officeDocument/2006/customXml" ds:itemID="{E8CB48AC-7B01-4CAA-B578-2B257CFB59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5038F-5451-432F-BAB0-2D68F8653BA9}">
  <ds:schemaRefs>
    <ds:schemaRef ds:uri="http://schemas.microsoft.com/office/2006/metadata/properties"/>
    <ds:schemaRef ds:uri="http://purl.org/dc/terms/"/>
    <ds:schemaRef ds:uri="http://purl.org/dc/dcmitype/"/>
    <ds:schemaRef ds:uri="bb60c043-2c36-472f-ab9f-5563f67743e1"/>
    <ds:schemaRef ds:uri="http://schemas.microsoft.com/office/2006/documentManagement/types"/>
    <ds:schemaRef ds:uri="36fede94-cd4d-489d-91ec-7dd7d444d04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Options</vt:lpstr>
      <vt:lpstr>Personnel</vt:lpstr>
      <vt:lpstr>Programming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Nate Jo</dc:creator>
  <cp:keywords/>
  <dc:description/>
  <cp:lastModifiedBy>Nate Jo</cp:lastModifiedBy>
  <cp:revision/>
  <dcterms:created xsi:type="dcterms:W3CDTF">2020-03-31T23:50:39Z</dcterms:created>
  <dcterms:modified xsi:type="dcterms:W3CDTF">2020-04-22T22:21:06Z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0x010100E16B389063B5904EA1AC67F36777CFE0</vt:lpwstr>
  </property>
</Properties>
</file>