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https://wwu2.sharepoint.com/sites/ASFinanceCouncil/Shared Documents/General/Meetings/4.16.20/Documents/"/>
    </mc:Choice>
  </mc:AlternateContent>
  <xr:revisionPtr revIDLastSave="0" documentId="8_{961FAD13-5283-4DF7-83B4-21F1350B149D}" xr6:coauthVersionLast="44" xr6:coauthVersionMax="44" xr10:uidLastSave="{00000000-0000-0000-0000-000000000000}"/>
  <bookViews>
    <workbookView xWindow="-98" yWindow="-98" windowWidth="22695" windowHeight="14595" xr2:uid="{00000000-000D-0000-FFFF-FFFF00000000}"/>
  </bookViews>
  <sheets>
    <sheet name="Allocation Summary"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123" i="1" l="1"/>
  <c r="O123" i="1"/>
  <c r="L126" i="1"/>
  <c r="M126" i="1"/>
  <c r="P126" i="1"/>
  <c r="K126" i="1"/>
  <c r="N106" i="1" l="1"/>
  <c r="N72" i="1"/>
  <c r="K157" i="1" l="1"/>
  <c r="E51" i="1" l="1"/>
  <c r="F51" i="1"/>
  <c r="G51" i="1"/>
  <c r="H51" i="1"/>
  <c r="I51" i="1"/>
  <c r="J51" i="1"/>
  <c r="K51" i="1"/>
  <c r="L51" i="1"/>
  <c r="M51" i="1"/>
  <c r="N51" i="1"/>
  <c r="D51" i="1"/>
  <c r="Q51" i="1" l="1"/>
  <c r="K93" i="1"/>
  <c r="K47" i="1"/>
  <c r="K23" i="1"/>
  <c r="K10" i="1"/>
  <c r="N118" i="1" l="1"/>
  <c r="N109" i="1"/>
  <c r="N101" i="1"/>
  <c r="N93" i="1"/>
  <c r="N82" i="1"/>
  <c r="N73" i="1"/>
  <c r="N68" i="1"/>
  <c r="N62" i="1"/>
  <c r="N47" i="1"/>
  <c r="N34" i="1"/>
  <c r="N23" i="1"/>
  <c r="N17" i="1"/>
  <c r="N10" i="1"/>
  <c r="K118" i="1"/>
  <c r="K109" i="1"/>
  <c r="K101" i="1"/>
  <c r="K73" i="1"/>
  <c r="K62" i="1"/>
  <c r="K34" i="1"/>
  <c r="K17" i="1"/>
  <c r="L101" i="1"/>
  <c r="M101" i="1"/>
  <c r="N120" i="1" l="1"/>
  <c r="N126" i="1" s="1"/>
  <c r="J101" i="1"/>
  <c r="I101" i="1"/>
  <c r="H101" i="1"/>
  <c r="G101" i="1"/>
  <c r="F101" i="1"/>
  <c r="E101" i="1"/>
  <c r="D97" i="1"/>
  <c r="D98" i="1"/>
  <c r="D99" i="1"/>
  <c r="M93" i="1"/>
  <c r="L93" i="1"/>
  <c r="J93" i="1"/>
  <c r="I93" i="1"/>
  <c r="H93" i="1"/>
  <c r="G93" i="1"/>
  <c r="F93" i="1"/>
  <c r="E93" i="1"/>
  <c r="D93" i="1"/>
  <c r="M118" i="1"/>
  <c r="L118" i="1"/>
  <c r="J118" i="1"/>
  <c r="I118" i="1"/>
  <c r="H118" i="1"/>
  <c r="G117" i="1"/>
  <c r="F117" i="1"/>
  <c r="E117" i="1"/>
  <c r="D117" i="1"/>
  <c r="G115" i="1"/>
  <c r="G118" i="1" s="1"/>
  <c r="F115" i="1"/>
  <c r="F118" i="1" s="1"/>
  <c r="E115" i="1"/>
  <c r="E118" i="1" s="1"/>
  <c r="D115" i="1"/>
  <c r="D118" i="1" s="1"/>
  <c r="M109" i="1"/>
  <c r="L109" i="1"/>
  <c r="J109" i="1"/>
  <c r="I109" i="1"/>
  <c r="H109" i="1"/>
  <c r="G109" i="1"/>
  <c r="F109" i="1"/>
  <c r="E109" i="1"/>
  <c r="D109" i="1"/>
  <c r="M82" i="1"/>
  <c r="L82" i="1"/>
  <c r="J82" i="1"/>
  <c r="I82" i="1"/>
  <c r="H82" i="1"/>
  <c r="G82" i="1"/>
  <c r="F82" i="1"/>
  <c r="E82" i="1"/>
  <c r="D82" i="1"/>
  <c r="K79" i="1"/>
  <c r="K82" i="1" s="1"/>
  <c r="M73" i="1"/>
  <c r="L73" i="1"/>
  <c r="J73" i="1"/>
  <c r="I73" i="1"/>
  <c r="H73" i="1"/>
  <c r="G73" i="1"/>
  <c r="F73" i="1"/>
  <c r="E73" i="1"/>
  <c r="D73" i="1"/>
  <c r="M62" i="1"/>
  <c r="L62" i="1"/>
  <c r="J62" i="1"/>
  <c r="I62" i="1"/>
  <c r="H62" i="1"/>
  <c r="G62" i="1"/>
  <c r="F62" i="1"/>
  <c r="E62" i="1"/>
  <c r="D62" i="1"/>
  <c r="M47" i="1"/>
  <c r="L47" i="1"/>
  <c r="J47" i="1"/>
  <c r="I47" i="1"/>
  <c r="H47" i="1"/>
  <c r="G45" i="1"/>
  <c r="G47" i="1" s="1"/>
  <c r="F45" i="1"/>
  <c r="F47" i="1" s="1"/>
  <c r="E45" i="1"/>
  <c r="E47" i="1" s="1"/>
  <c r="D45" i="1"/>
  <c r="D47" i="1" s="1"/>
  <c r="M34" i="1"/>
  <c r="L34" i="1"/>
  <c r="J34" i="1"/>
  <c r="I34" i="1"/>
  <c r="H34" i="1"/>
  <c r="G34" i="1"/>
  <c r="F34" i="1"/>
  <c r="E34" i="1"/>
  <c r="D34" i="1"/>
  <c r="M23" i="1"/>
  <c r="L23" i="1"/>
  <c r="J23" i="1"/>
  <c r="I23" i="1"/>
  <c r="H23" i="1"/>
  <c r="G23" i="1"/>
  <c r="F23" i="1"/>
  <c r="E23" i="1"/>
  <c r="D23" i="1"/>
  <c r="M17" i="1"/>
  <c r="L17" i="1"/>
  <c r="J17" i="1"/>
  <c r="I17" i="1"/>
  <c r="H17" i="1"/>
  <c r="G17" i="1"/>
  <c r="F17" i="1"/>
  <c r="E17" i="1"/>
  <c r="D17" i="1"/>
  <c r="M10" i="1"/>
  <c r="L10" i="1"/>
  <c r="J10" i="1"/>
  <c r="I10" i="1"/>
  <c r="H10" i="1"/>
  <c r="G10" i="1"/>
  <c r="F10" i="1"/>
  <c r="E10" i="1"/>
  <c r="D10" i="1"/>
  <c r="O126" i="1" l="1"/>
  <c r="Q118" i="1"/>
  <c r="D101" i="1"/>
  <c r="Q93" i="1"/>
  <c r="Q101" i="1"/>
  <c r="Q73" i="1"/>
  <c r="Q109" i="1"/>
  <c r="Q82" i="1"/>
  <c r="Q62" i="1"/>
  <c r="Q34" i="1"/>
  <c r="Q10" i="1"/>
  <c r="Q47" i="1"/>
  <c r="Q17" i="1"/>
  <c r="Q23" i="1"/>
  <c r="M68" i="1" l="1"/>
  <c r="M120" i="1" s="1"/>
  <c r="L68" i="1" l="1"/>
  <c r="L120" i="1" s="1"/>
  <c r="K68" i="1" l="1"/>
  <c r="K120" i="1" s="1"/>
  <c r="Q68" i="1" l="1"/>
  <c r="Q120" i="1"/>
  <c r="J146" i="1" l="1"/>
  <c r="J123" i="1"/>
  <c r="J68" i="1"/>
  <c r="J120" i="1" s="1"/>
  <c r="D68" i="1"/>
  <c r="D120" i="1" s="1"/>
  <c r="E68" i="1"/>
  <c r="E120" i="1" s="1"/>
  <c r="F68" i="1"/>
  <c r="F120" i="1" s="1"/>
  <c r="G68" i="1"/>
  <c r="G120" i="1" s="1"/>
  <c r="H68" i="1"/>
  <c r="H120" i="1" s="1"/>
  <c r="I68" i="1"/>
  <c r="I120" i="1" s="1"/>
  <c r="I146" i="1"/>
  <c r="I12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Nate Jo</author>
    <author>Cindy Monger</author>
    <author>Raquel Vigil</author>
    <author>Raquel Wilson</author>
  </authors>
  <commentList>
    <comment ref="N72" authorId="0" shapeId="0" xr:uid="{FCF0DD31-C7D6-4573-ADEC-68B74CB281F9}">
      <text>
        <r>
          <rPr>
            <b/>
            <sz val="9"/>
            <color indexed="81"/>
            <rFont val="Tahoma"/>
            <family val="2"/>
          </rPr>
          <t>Nate Jo:</t>
        </r>
        <r>
          <rPr>
            <sz val="9"/>
            <color indexed="81"/>
            <rFont val="Tahoma"/>
            <family val="2"/>
          </rPr>
          <t xml:space="preserve">
Reduced by Raquel V. due to hiring freeze.</t>
        </r>
      </text>
    </comment>
    <comment ref="N81" authorId="0" shapeId="0" xr:uid="{00000000-0006-0000-0000-000001000000}">
      <text>
        <r>
          <rPr>
            <b/>
            <sz val="9"/>
            <color indexed="81"/>
            <rFont val="Tahoma"/>
            <family val="2"/>
          </rPr>
          <t>Nate Jo:</t>
        </r>
        <r>
          <rPr>
            <sz val="9"/>
            <color indexed="81"/>
            <rFont val="Tahoma"/>
            <family val="2"/>
          </rPr>
          <t xml:space="preserve">
Recommended for inclusion in the AS Reserves Policy</t>
        </r>
      </text>
    </comment>
    <comment ref="N106" authorId="0" shapeId="0" xr:uid="{5A4CB526-6680-4B74-9123-BA7819C769EB}">
      <text>
        <r>
          <rPr>
            <b/>
            <sz val="9"/>
            <color indexed="81"/>
            <rFont val="Tahoma"/>
            <family val="2"/>
          </rPr>
          <t>Nate Jo:</t>
        </r>
        <r>
          <rPr>
            <sz val="9"/>
            <color indexed="81"/>
            <rFont val="Tahoma"/>
            <family val="2"/>
          </rPr>
          <t xml:space="preserve">
Adjusted by Raquel V. due to hiring freeze.</t>
        </r>
      </text>
    </comment>
    <comment ref="G115" authorId="1" shapeId="0" xr:uid="{00000000-0006-0000-0000-000002000000}">
      <text>
        <r>
          <rPr>
            <b/>
            <sz val="9"/>
            <color indexed="81"/>
            <rFont val="Tahoma"/>
            <family val="2"/>
          </rPr>
          <t>Cindy Monger:</t>
        </r>
        <r>
          <rPr>
            <sz val="9"/>
            <color indexed="81"/>
            <rFont val="Tahoma"/>
            <family val="2"/>
          </rPr>
          <t xml:space="preserve">
Note: all budgets before this include the FXXROP budget and the Sexual Awareness Center which was discontinued in FY'17
CEM</t>
        </r>
      </text>
    </comment>
    <comment ref="G117" authorId="1" shapeId="0" xr:uid="{00000000-0006-0000-0000-000003000000}">
      <text>
        <r>
          <rPr>
            <b/>
            <sz val="9"/>
            <color indexed="81"/>
            <rFont val="Tahoma"/>
            <family val="2"/>
          </rPr>
          <t>Cindy Monger:</t>
        </r>
        <r>
          <rPr>
            <sz val="9"/>
            <color indexed="81"/>
            <rFont val="Tahoma"/>
            <family val="2"/>
          </rPr>
          <t xml:space="preserve">
Note: this includes FXXWCA and the Labyrinth which was absorbed into this budget in FY'17
CEM</t>
        </r>
      </text>
    </comment>
    <comment ref="J134" authorId="2" shapeId="0" xr:uid="{00000000-0006-0000-0000-000004000000}">
      <text>
        <r>
          <rPr>
            <b/>
            <sz val="9"/>
            <color indexed="81"/>
            <rFont val="Tahoma"/>
            <family val="2"/>
          </rPr>
          <t>Raquel Vigil:</t>
        </r>
        <r>
          <rPr>
            <sz val="9"/>
            <color indexed="81"/>
            <rFont val="Tahoma"/>
            <family val="2"/>
          </rPr>
          <t xml:space="preserve">
Approved for one additional year of funding
ASB-18-S-21
</t>
        </r>
      </text>
    </comment>
    <comment ref="J136" authorId="2" shapeId="0" xr:uid="{00000000-0006-0000-0000-000005000000}">
      <text>
        <r>
          <rPr>
            <b/>
            <sz val="9"/>
            <color indexed="81"/>
            <rFont val="Tahoma"/>
            <family val="2"/>
          </rPr>
          <t>Raquel Vigil:</t>
        </r>
        <r>
          <rPr>
            <sz val="9"/>
            <color indexed="81"/>
            <rFont val="Tahoma"/>
            <family val="2"/>
          </rPr>
          <t xml:space="preserve">
Additional Funding for one year
</t>
        </r>
      </text>
    </comment>
    <comment ref="J137" authorId="2" shapeId="0" xr:uid="{00000000-0006-0000-0000-000006000000}">
      <text>
        <r>
          <rPr>
            <b/>
            <sz val="9"/>
            <color indexed="81"/>
            <rFont val="Tahoma"/>
            <family val="2"/>
          </rPr>
          <t>Raquel Vigil:</t>
        </r>
        <r>
          <rPr>
            <sz val="9"/>
            <color indexed="81"/>
            <rFont val="Tahoma"/>
            <family val="2"/>
          </rPr>
          <t xml:space="preserve">
Approved for one year of funding
</t>
        </r>
      </text>
    </comment>
    <comment ref="I138" authorId="3" shapeId="0" xr:uid="{00000000-0006-0000-0000-000007000000}">
      <text>
        <r>
          <rPr>
            <b/>
            <sz val="9"/>
            <color indexed="81"/>
            <rFont val="Tahoma"/>
            <family val="2"/>
          </rPr>
          <t>Raquel Wilson:</t>
        </r>
        <r>
          <rPr>
            <sz val="9"/>
            <color indexed="81"/>
            <rFont val="Tahoma"/>
            <family val="2"/>
          </rPr>
          <t xml:space="preserve">
6,200 per year for two years
</t>
        </r>
      </text>
    </comment>
    <comment ref="I139" authorId="3" shapeId="0" xr:uid="{00000000-0006-0000-0000-000008000000}">
      <text>
        <r>
          <rPr>
            <b/>
            <sz val="9"/>
            <color indexed="81"/>
            <rFont val="Tahoma"/>
            <family val="2"/>
          </rPr>
          <t>Raquel Wilson:</t>
        </r>
        <r>
          <rPr>
            <sz val="9"/>
            <color indexed="81"/>
            <rFont val="Tahoma"/>
            <family val="2"/>
          </rPr>
          <t xml:space="preserve">
11,250 per year for two years
</t>
        </r>
      </text>
    </comment>
  </commentList>
</comments>
</file>

<file path=xl/sharedStrings.xml><?xml version="1.0" encoding="utf-8"?>
<sst xmlns="http://schemas.openxmlformats.org/spreadsheetml/2006/main" count="375" uniqueCount="345">
  <si>
    <t>FY'21 AS Budget as proposed by Budget Authorities 02/20/2020</t>
  </si>
  <si>
    <t>FY'12 Allocation</t>
  </si>
  <si>
    <t>FY'13 Allocation</t>
  </si>
  <si>
    <t>FY'15 Allocation</t>
  </si>
  <si>
    <t>FY'16       Allocation</t>
  </si>
  <si>
    <t>FY'17       Allocation</t>
  </si>
  <si>
    <t>FY'18 Allocation</t>
  </si>
  <si>
    <t>FY'19 Allocation</t>
  </si>
  <si>
    <t>FY'21 Request</t>
  </si>
  <si>
    <t>After Technical Review</t>
  </si>
  <si>
    <t>Notes on Budgets</t>
  </si>
  <si>
    <t>Budget Descriptions</t>
  </si>
  <si>
    <t xml:space="preserve">Club Activities                 </t>
  </si>
  <si>
    <t>Activities</t>
  </si>
  <si>
    <t>FXXACT</t>
  </si>
  <si>
    <t>Club Activities Admin</t>
  </si>
  <si>
    <t>minimum wage increase</t>
  </si>
  <si>
    <t>Student Staff pay, supplies for the Club Hub, and to cover event-related and promotional expenses for large AS Club system-wide events (e.g. AS Club Kickoff, AS Club Showcase, and AS Club End-of-the-Year Awards). Also for various contests &amp; promotional club competitions.</t>
  </si>
  <si>
    <t>FXXBSC</t>
  </si>
  <si>
    <t>Club Promotions</t>
  </si>
  <si>
    <t>First come first serve list in the Club Hub that gives clubs a code to the Publicity Center. This code allows clubs to use the Publicity Center services up to $75 for advertising purposes.</t>
  </si>
  <si>
    <t>FXXCLC</t>
  </si>
  <si>
    <t>Club Conference Funding</t>
  </si>
  <si>
    <t xml:space="preserve">AS Clubs can make requests for funding for travel/conference costs from this budget.  The funds allocated to this budget are distributed at the discretion of Activities Council.  </t>
  </si>
  <si>
    <t>FXXCLD</t>
  </si>
  <si>
    <t>Club Leadership Development Fund</t>
  </si>
  <si>
    <t xml:space="preserve">This fund is used differently each year to respond to club leadership development needs.  For example, this year the budget was used to fund part of the Club Kickoff event, and to completely fund Club Exchange (a leadership development event).  </t>
  </si>
  <si>
    <t>FXXFIF</t>
  </si>
  <si>
    <t>Fall Information Fair</t>
  </si>
  <si>
    <t>self sustaining</t>
  </si>
  <si>
    <t>This is a self-sustaining budget designed to use the revenue from Business and Not-for-profit vendors to pay for the staff and expenses for the Info Fair: great opportunity to let students know about all the AS, Western and community.  Funds are carried forward yearly.</t>
  </si>
  <si>
    <t>FXXGRN</t>
  </si>
  <si>
    <t>Grants/Loans/Underwrites</t>
  </si>
  <si>
    <t>This budget is distributed differently every year, funds are allocated at the discretion of the AS Activities Council. Clubs submit a funding request form each time that they seek allocations from this budget.  These funds are transferred out to club accounts for things like events, programs, and supplies.</t>
  </si>
  <si>
    <t>Total Club Activities</t>
  </si>
  <si>
    <t xml:space="preserve">Environmental and Sustainability Programs                </t>
  </si>
  <si>
    <t>FXXECA</t>
  </si>
  <si>
    <t>Environmental Center</t>
  </si>
  <si>
    <t>Funds three environmentally related events per quarter and co-sponsor two events. This budget is used to maintain the AS EC Resource Library and managing the EC Webpage/newsletter.</t>
  </si>
  <si>
    <t>FXXERT</t>
  </si>
  <si>
    <t>Earth Day</t>
  </si>
  <si>
    <t>Annual Earth Day celebration (which often ends up being an Earth Week event). Earth Week is intended to educate student about environmental issues and encourage students, faculy and community members to live in a way that does not compromise the health of the planet.</t>
  </si>
  <si>
    <t>FXXEVS</t>
  </si>
  <si>
    <t>Environmental &amp; Sustainability Admin.</t>
  </si>
  <si>
    <t>Outback wages moved into FXXOUT, minimum wage increase</t>
  </si>
  <si>
    <t>Overall ESP programming, staff and other admin needs.</t>
  </si>
  <si>
    <t>FXXOUT</t>
  </si>
  <si>
    <t>The Outback</t>
  </si>
  <si>
    <t>Outback wages moved here from FXXEVS, minimum wage increase</t>
  </si>
  <si>
    <t xml:space="preserve">Funds supplies not limited to seed, tools, books, fertilizers and chicken feed; also programming costs such as  work-parties, publicity, guest speakers  etc. At least 3 events per year (and publicize campus-wide), co-sponsor programs as appropriate and plan informational tables. </t>
  </si>
  <si>
    <t>Total Environmental and Sustainability Programs</t>
  </si>
  <si>
    <t xml:space="preserve">KUGS FM                                                  </t>
  </si>
  <si>
    <t>FXXKPB</t>
  </si>
  <si>
    <t>KUGS Publicity</t>
  </si>
  <si>
    <t xml:space="preserve">Funds on-going promotional\marketing efforts by the station.  With the programming schedule changing quarterly and student turnover, strong promotional presence is needed. KUGS is successful in working "trade-out" with local publications for advertising space to help keep costs reasonable.  </t>
  </si>
  <si>
    <t>FXXKPR</t>
  </si>
  <si>
    <t>KUGS Program/News Purchase</t>
  </si>
  <si>
    <t>2% increase in software &amp; minimum wage increase</t>
  </si>
  <si>
    <t>The public affairs, news, and musical programming available through the Public Radio Content Depot provide a unique aspect to the broadcast schedule not available in the broadcast area. Associated Press Wire Service serves as a training tool for volunteers and is used by 100-120 students per year.</t>
  </si>
  <si>
    <t>FXXKUG</t>
  </si>
  <si>
    <t>KUGS 89.3 Admin</t>
  </si>
  <si>
    <t>The KUGS Administrative Budget includes most of the basic operational costs for the station, including salaries for the KUGS employees.  KUGS broadcasts 365 days a year and the budget is developed with the year round schedule in mind.</t>
  </si>
  <si>
    <t>Total KUGS FM</t>
  </si>
  <si>
    <t>Outdoor Education and Programming</t>
  </si>
  <si>
    <t>FXXCHL</t>
  </si>
  <si>
    <t>Challenge Course Operations</t>
  </si>
  <si>
    <t>Funds required for maintenance and improvement of the Lakewood Challenge course as well as funds required to train, develop and employ Challenge Program facilitators.</t>
  </si>
  <si>
    <t>FXXOCA</t>
  </si>
  <si>
    <t>Outdoor Center Administration</t>
  </si>
  <si>
    <t>Budget for running the Outdoor Center includes all salaried staff, supplies and staff transportation.</t>
  </si>
  <si>
    <t>FXXOEQ</t>
  </si>
  <si>
    <t>OC Equipment Shop (Includes Bike Shop)</t>
  </si>
  <si>
    <t>Decrease in projected revenue, increases overall costs &amp; min wage</t>
  </si>
  <si>
    <t xml:space="preserve">The Equipment shop provides equipment rentals, instruction, and a resource library to the students, staff, and faculty of Western Washington University. The Bicycle Shop provides all types of bicycle repair tools, mechanical instruction, and a resource library to the students, staff, and faculty of WWU. </t>
  </si>
  <si>
    <t>FXXOEX</t>
  </si>
  <si>
    <t>OC Excursions &amp; Instruction</t>
  </si>
  <si>
    <t>The excursions budget is to repair, replace or purchase new gear for trips as gear becomes too old, or newer gear is needed to be effective. Training includes weekends of instruction for activities we lead (whitewater kayaking, mountaineering, etc.) and provides scholarships for certifications.</t>
  </si>
  <si>
    <t>FXXOBC</t>
  </si>
  <si>
    <t>OC Bicycle Shop</t>
  </si>
  <si>
    <t>FXXORS</t>
  </si>
  <si>
    <t>OC Resources &amp; Events</t>
  </si>
  <si>
    <t>FXXOPO</t>
  </si>
  <si>
    <t>OC Promotions &amp; Outreach (Includes Res&amp;Events)</t>
  </si>
  <si>
    <t>Increase in projected revenue</t>
  </si>
  <si>
    <t>To fund promotional items and incentives to advertise for the entire Outdoor Center. Showings of Reel Rock and No Man's Land yearly to promote the OC and one additional program.</t>
  </si>
  <si>
    <t>FXXOVH</t>
  </si>
  <si>
    <t>OC Vehicle Operating</t>
  </si>
  <si>
    <t>This is  self-sustaining budget for OC Motorpool expenses and chargebacks. Any Carry forward Balance is transferred to a Reserve for Vehicle R&amp;R.</t>
  </si>
  <si>
    <t>Total Outdoor Center</t>
  </si>
  <si>
    <t xml:space="preserve">AS Productions                                            </t>
  </si>
  <si>
    <t>FXXASP</t>
  </si>
  <si>
    <t>AS Productions Administration</t>
  </si>
  <si>
    <t>The AS Productions Administration budget is primarily to pay for the staff of the office, office supplies. It is also used for staff meetings, staff trainings and local staff travel.</t>
  </si>
  <si>
    <t>FXXAMP</t>
  </si>
  <si>
    <t>ASP Marketing and Promotions</t>
  </si>
  <si>
    <t xml:space="preserve">Self Sustaining: Revenue from Poster Sale </t>
  </si>
  <si>
    <t xml:space="preserve">This self-sustaining budget is to market AS Productions as one entity such as: promotional print items, SWAG items to distribute during Info fair, pay for a incentive to take our annual Taste Test Survey (about entertainment preferences of the students) or anything else for office wide promotion.  </t>
  </si>
  <si>
    <t>FXXART</t>
  </si>
  <si>
    <t>ASP Gallery</t>
  </si>
  <si>
    <t xml:space="preserve">The VU Gallery Budget is intended to support the presentation of 8-9 varied exhibitions each year. The VU Gallery contributes to the artistic culture of Western’s community by hosting diverse exhibitions primarily of student and local artwork, but also works of national and international artists.  </t>
  </si>
  <si>
    <t>FXXAVL</t>
  </si>
  <si>
    <t>Volunteer Program</t>
  </si>
  <si>
    <t>The ASP Volunteer program was created to incentivize student volunteers to advertise for events and have end of the quarter celebreations.</t>
  </si>
  <si>
    <t>FXXFLM</t>
  </si>
  <si>
    <t>ASP Films</t>
  </si>
  <si>
    <t xml:space="preserve">This Budget exists to allow  the showing of large-scale movies to students on campus, the substantial amount of money in the account allows these movies to be free of charge and explore a wide variety of film viewing experiences. </t>
  </si>
  <si>
    <t>FXXLAT</t>
  </si>
  <si>
    <t>Late Night Program</t>
  </si>
  <si>
    <t xml:space="preserve">Fund large-scale entertainment and educational programming for the Western community via specialty events. Expenses include performer and speaker fees, event services, ticketing fees, among many others. </t>
  </si>
  <si>
    <t>FXXLWN</t>
  </si>
  <si>
    <t>ASP Lawnstock</t>
  </si>
  <si>
    <t>Lawnstock is the Culminating Outdoor Festival for the academic year.  The event is free.</t>
  </si>
  <si>
    <t>FXXMAM</t>
  </si>
  <si>
    <t>ASP Underground Coffeehouse</t>
  </si>
  <si>
    <t>Underground Coffeehouse programming builds community on WWU's campus and with the Bellingham community as a whole.. Programming includes: open mic night, local musicians, trivia nights, poetry slams, etc. This pays for entertainment several nights a week during the academic year.</t>
  </si>
  <si>
    <t>FXXPOP</t>
  </si>
  <si>
    <t>ASP Popular Music</t>
  </si>
  <si>
    <t>change to structure and revenue decrease</t>
  </si>
  <si>
    <t xml:space="preserve">AS Pop Music is responsible for providing 4-6 mid-range concerts (400-800 capacity) and 2 large scale concerts (900+ capacity). Artist performance costs are considered heavily in the budgeting, and the orignal budgeting numbers subsidize the two large scale (900+ cap) at approx. </t>
  </si>
  <si>
    <t>FXXSPE</t>
  </si>
  <si>
    <t>ASP Special Events</t>
  </si>
  <si>
    <t>Fund large-scale entertainment and educatinoal programming for the Western community via specialty events. Expenses include performer and speaker fees, event services, ticketing fees, among many others. Varies yearly based on interest or need.</t>
  </si>
  <si>
    <t>Total AS Productions</t>
  </si>
  <si>
    <t>AS Summer Activities</t>
  </si>
  <si>
    <t>FXXSMR</t>
  </si>
  <si>
    <t>Summer Concert Series</t>
  </si>
  <si>
    <t xml:space="preserve">Funds free noon concerts open to all that take place during the 6-week summer session on 5 of the 6 Wednesdays in the PAC Plaza, or 5 one hour performances.  </t>
  </si>
  <si>
    <t>Total AS Summer Activities</t>
  </si>
  <si>
    <t xml:space="preserve">Centralized Services                                </t>
  </si>
  <si>
    <t>Central Services</t>
  </si>
  <si>
    <t>FXXCMP</t>
  </si>
  <si>
    <t>Computer Maintenance</t>
  </si>
  <si>
    <t>Centralized software</t>
  </si>
  <si>
    <t>This budget covers the paper, toner and software licenses for the computers and printers.</t>
  </si>
  <si>
    <t>FXXCPY</t>
  </si>
  <si>
    <t>Copy Machine</t>
  </si>
  <si>
    <t>Centralize all Xerox</t>
  </si>
  <si>
    <t>This budget covers the cost of toner and paper for the Xerox Machines.</t>
  </si>
  <si>
    <t>FXXINS</t>
  </si>
  <si>
    <t>Institutional Recharge</t>
  </si>
  <si>
    <t>Fee (5.775% of revenue recieved) set by the university to pay for the administrative expenses incurred by the university.</t>
  </si>
  <si>
    <t>FXXPCA</t>
  </si>
  <si>
    <t>AS Publicity Center (ADMIN)</t>
  </si>
  <si>
    <t>Publicity Center Admin includes chargebacks from offices, printing charges, student staff expenses, etc.</t>
  </si>
  <si>
    <t>FXXPCR</t>
  </si>
  <si>
    <t>AS Review</t>
  </si>
  <si>
    <t>Decrease in printing, added one more writer</t>
  </si>
  <si>
    <t>AS Review budget pays for writers, editors, supplies and priting  AS Review bi-weekly publication.</t>
  </si>
  <si>
    <t>FXXTEL</t>
  </si>
  <si>
    <t>Telephone</t>
  </si>
  <si>
    <t>This budget covers telephone costs and long distance.</t>
  </si>
  <si>
    <t>FXXVEH</t>
  </si>
  <si>
    <t>AS Vehicles (self-sustaining)</t>
  </si>
  <si>
    <t>This is  self-sustaining budget for AS Motorpool expenses and chargebacks.</t>
  </si>
  <si>
    <t>FXXWEB</t>
  </si>
  <si>
    <t>Website Design &amp; Development</t>
  </si>
  <si>
    <t>Increase in position pay per VU Pay Rate scale.</t>
  </si>
  <si>
    <t>This budget funds the positions that support the software, application,  and website development environment of the AS website and suite of ASVU applications.</t>
  </si>
  <si>
    <t>Total Centralized Services</t>
  </si>
  <si>
    <t xml:space="preserve">Child Development Center                       </t>
  </si>
  <si>
    <t>FXCHLD</t>
  </si>
  <si>
    <t>Child Development Center Administration</t>
  </si>
  <si>
    <t>Cost of running the Child Development Center. Provides childcare for students, staff, and faculty. This program is partially funded by the AS.</t>
  </si>
  <si>
    <t>FXCHFD</t>
  </si>
  <si>
    <t>Child Development Foods Program</t>
  </si>
  <si>
    <t>FXXVIQ</t>
  </si>
  <si>
    <t>Viqueen Lodge</t>
  </si>
  <si>
    <t>Total Child Development Center</t>
  </si>
  <si>
    <t xml:space="preserve">Professional Advisement &amp; Leadership Development  </t>
  </si>
  <si>
    <t>FXLLCE</t>
  </si>
  <si>
    <t>Western Leadership Advantage</t>
  </si>
  <si>
    <t xml:space="preserve">LEADS peer leadership educators can facilitate 40 different modules. in various departments, units, clubs, groups. LEADS advises the largest AS Club, NSLS-WWU leadership honorary. LEADS co-sponsors and co-staffs 6-8 speaker broadcasts each year. </t>
  </si>
  <si>
    <t>FXXVU</t>
  </si>
  <si>
    <t>Student Activities Administration</t>
  </si>
  <si>
    <t xml:space="preserve"> increases in salaries</t>
  </si>
  <si>
    <t>Budget covers all professional staff involved with the AS, supplies, and some professional development.</t>
  </si>
  <si>
    <t>Total Prof. Advisement &amp; Leadership Devlp</t>
  </si>
  <si>
    <t xml:space="preserve">Student Administration                           </t>
  </si>
  <si>
    <t>FXXBUS</t>
  </si>
  <si>
    <t>Business Office Admin</t>
  </si>
  <si>
    <t xml:space="preserve">The Business Office Admin budget is primarily for salary and a few supplies to run the Business Office. </t>
  </si>
  <si>
    <t>FXXMAR</t>
  </si>
  <si>
    <t>Communication Office Admin</t>
  </si>
  <si>
    <t xml:space="preserve">The Communications Office Is responsible for organizational promotion, marketing and public relations. This office provides organization-wide support services including a central events calendar, market research, and development of strategic promotional goals. </t>
  </si>
  <si>
    <t>FXXPRS</t>
  </si>
  <si>
    <t>Personnel Office Admin</t>
  </si>
  <si>
    <t>This budget is primarily for salaries, for additional hours for hourly students to attend trainings or search committees, office supplies, advertising and room setups.</t>
  </si>
  <si>
    <t>FXXPTR</t>
  </si>
  <si>
    <t>Personnel Training</t>
  </si>
  <si>
    <t xml:space="preserve">The Personnel Training Budget is used for mid-quarter trainings, pre-winter quarter training, and pre-spring quarter training, as well as used for pre-quarter summer development.  All AS salaried and select hourly employees are required to attend the pre-quarter and mid-quarter. </t>
  </si>
  <si>
    <t>FXXSER</t>
  </si>
  <si>
    <t>AS Student Employee Recognition</t>
  </si>
  <si>
    <t>This budget pays for the Appreciation note cards and the fall &amp; winter quarter Student Employee Recognition events.</t>
  </si>
  <si>
    <t>FXXSDV</t>
  </si>
  <si>
    <t>AS Employee Development Fund</t>
  </si>
  <si>
    <t>The AS Student Development Fund (FXXSDV) is an operating account established by the AS Board of Directors for the purpose of funding the professional development of AS employees, while benefiting the Western student body." This can be used for conference attendance, to bring speakers, etc.</t>
  </si>
  <si>
    <t>Total Student Adminstration</t>
  </si>
  <si>
    <t xml:space="preserve">AS Executive Board and AS Student Senate                      </t>
  </si>
  <si>
    <t>Representation</t>
  </si>
  <si>
    <t>FXXBAD</t>
  </si>
  <si>
    <t>Board Administration</t>
  </si>
  <si>
    <t>Salaries for the AS Board Members, Assessment Coordinator, and Hourly Board Assistants. Also supplies for the office, busines cards for all AS Students, copies for 13 committee meetings, posters for Scholarships and Student Trustee Search, etc.</t>
  </si>
  <si>
    <t>FXXBDS</t>
  </si>
  <si>
    <t>Board Discretionary Fund</t>
  </si>
  <si>
    <t>This budget is used at the Descrition of the Board as their needs often change yearly. Required travel to meetings in other cities for the AS President (BOT Meetings, Foundation Governing Board Meetings, Alumni Association Meetings, Western In Seattle Meetings,  etc.)</t>
  </si>
  <si>
    <t>FXXLAF</t>
  </si>
  <si>
    <t>Legistlative Affairs</t>
  </si>
  <si>
    <t>The purpose of the Legislative Affairs budget is to ensure that students are represented in the legislative process, and are able to effectively advocate for affordable, accessible, and quality higher education. This budget pays primarliy for the AS lobbying efforts such as Western Lobby Day.</t>
  </si>
  <si>
    <t>FXXSBR-ASBAAX</t>
  </si>
  <si>
    <t>Student Senate Iniative Fund</t>
  </si>
  <si>
    <t>The $500 expense will be used for committee events (faculty,staff,student dialogue)  The $1000 expense will be used for any conferences, meetings, forums, or conferences related to Student Senate. Can also be used to support Student Senate.</t>
  </si>
  <si>
    <t>FXXSBR-ASBDIV</t>
  </si>
  <si>
    <t>Diversity Iniative Fund</t>
  </si>
  <si>
    <t>The Diversity Initiative Fund is used for supporting and promoting diversity topics on Western's Campus. This budget is also used to send 12 students to a conference each year, historically the Oregon Students of Color Conference.</t>
  </si>
  <si>
    <t>FXXSBR-ASBSAQ</t>
  </si>
  <si>
    <t>Worker's Rights Consortium</t>
  </si>
  <si>
    <t xml:space="preserve">The AS pays $750 per year and the University pays the other $750 to the Workers' Rights Consortium, an independent organization funded by member universities that monitors but doesn’t enforce the conditions in factories that produce garments with university and college logos. </t>
  </si>
  <si>
    <t>FXXSBR-ASBSCS</t>
  </si>
  <si>
    <t>Federal Lobbying Trip</t>
  </si>
  <si>
    <t xml:space="preserve">To fund the Federal Lobbying Trip to Washington, DC for the AS President, AS VP for Governmental Affairs and sometimes one other student. This includes the flight, lodging and per diem. </t>
  </si>
  <si>
    <t>FXXSSN</t>
  </si>
  <si>
    <t>Student Sentate</t>
  </si>
  <si>
    <t>Funded by a grant for two years.</t>
  </si>
  <si>
    <t>Total AS Board of Directors</t>
  </si>
  <si>
    <t>Representation and Engagement Programs</t>
  </si>
  <si>
    <t>FXXCC</t>
  </si>
  <si>
    <t>Committee Coordinator</t>
  </si>
  <si>
    <t>Support the committee system by recruiting, training (created in 2012), supporting, and recognizing student committee members. Committee representatives ensure that student perspective has a strong presence in campus decision making.</t>
  </si>
  <si>
    <t>FXXELC</t>
  </si>
  <si>
    <t>AS Elections</t>
  </si>
  <si>
    <t>Provides funding to promote awareness of the AS Elections, entice people toward running for Board of Directors positions in the AS Elections, promote voter education about both the general and AS Elections, and ensure the maxmimum voter accessibility possible.</t>
  </si>
  <si>
    <t>FXXLEG</t>
  </si>
  <si>
    <t>Director for Legislative Affairs</t>
  </si>
  <si>
    <t xml:space="preserve">Budget for theDirector for Legislative Affairs. Includes all moving expenses, rental costs for their winter quarter hiatus in Olympia, and costs for their events during Fall and Spring. </t>
  </si>
  <si>
    <t>FXXREP</t>
  </si>
  <si>
    <t>Representation &amp; Engagement Admin</t>
  </si>
  <si>
    <t>The REP supports student civic engagement and participation on campus by having voter registration drives, voter education events, the AS elections, Coordinating student appointments and training for committee members, lobbying on behalf of the Associated Students in Olympia winter quarter.</t>
  </si>
  <si>
    <t>FXXVER</t>
  </si>
  <si>
    <t>Voter Education &amp; Registration</t>
  </si>
  <si>
    <t xml:space="preserve">Funding for Western Votes and the voter registration and education program for initial or updated registration, and engage with the legislators, and provides educational and informational opportunities for students who are preparing to vote in municipal, county, state, and federal elections.  </t>
  </si>
  <si>
    <t>Total Representation and Engagement Programs</t>
  </si>
  <si>
    <t>Ethnic Student Center</t>
  </si>
  <si>
    <t>Resources</t>
  </si>
  <si>
    <t>FXXEOR</t>
  </si>
  <si>
    <t xml:space="preserve">ESC Retreat </t>
  </si>
  <si>
    <t>Increased based on actuals from last 2 years</t>
  </si>
  <si>
    <t>Fall ESC Retreat traditionally at Camp Casey for a weekend retreat of learning and building community.</t>
  </si>
  <si>
    <t>FXXEPR</t>
  </si>
  <si>
    <t>ESC Programming</t>
  </si>
  <si>
    <t>increase in costs, this maintains service</t>
  </si>
  <si>
    <t xml:space="preserve">Funds refreshments, supplies, and other essentials for ESC programs such as the ESC opening reception, ESC graduation, Culture Shock, and other staff organized events. It also covers collaborations with different departments to bring lecturers or performers.  </t>
  </si>
  <si>
    <t>FXXESC</t>
  </si>
  <si>
    <t xml:space="preserve">Ethnic Student Center Admin. </t>
  </si>
  <si>
    <t>This budget primarily pays for the salaries for student and professional staff for the ESC, supplies and advertising.</t>
  </si>
  <si>
    <t>FXXESP</t>
  </si>
  <si>
    <t>ESC Club Programming Funds</t>
  </si>
  <si>
    <t xml:space="preserve">Supports programmatic needs for 19 ESC clubs. Such as heritage dinners, Pow Wow, Lunar New Years, etc. Clubs may request funding through Steering Committee. The goal of this budget is to have a net of zero balance at the end of the fiscal year. </t>
  </si>
  <si>
    <t>FXXEUN</t>
  </si>
  <si>
    <t>ESC Building Unity</t>
  </si>
  <si>
    <t xml:space="preserve">ESC club programming provides training and development throughout the year and for non paid positions. The event includes: fundamentals of programming and networking at Western, club bonding and community relationships, identity development work, and leadership development. </t>
  </si>
  <si>
    <t>Total Ethnic Student Center</t>
  </si>
  <si>
    <t xml:space="preserve">Student Advocacy and Identity Resource Centers      </t>
  </si>
  <si>
    <t>FXXDOC</t>
  </si>
  <si>
    <t>Disability-Outreach Center</t>
  </si>
  <si>
    <t>DOC provides information, referrals and education programming targeting disability issues to provide students with a connection to resources and to promote their human and civil rights. Also provides a safe space for all people, social programming and promotes pride for students with disabilities.</t>
  </si>
  <si>
    <t>FXXLGB</t>
  </si>
  <si>
    <t>Queer Resource Center</t>
  </si>
  <si>
    <t>This budget is for the programming of the Queer Resource Center.</t>
  </si>
  <si>
    <t>FXXLGL</t>
  </si>
  <si>
    <t>Legal Information Center</t>
  </si>
  <si>
    <t xml:space="preserve">We encourage students to take an active role in their legal matters, and provide them with the resources for dealing with legal issues, such as M.I.P, landlord problems. Also Funds events that allow students to learn more about their legal rights, or pursuing a legal career and education. </t>
  </si>
  <si>
    <t>FXXROP</t>
  </si>
  <si>
    <t>Student Advocacy/Identity Resource Center Admin</t>
  </si>
  <si>
    <t xml:space="preserve">Pays for SAIRC employee's salaries, centralized advertising and promotion; training and supervising ROP staff and volunteers while promoting cohesion in the department; and a centralized amount of money edicated to purchasing new materials for each office's library. </t>
  </si>
  <si>
    <t>FXXVOC</t>
  </si>
  <si>
    <t>Veteran's Outreach Center</t>
  </si>
  <si>
    <t>Funds events, promotions, and general outreach for veterans and their supporters at WWU.  This is the event and operating budget for the Veteran Community Coordinator. This AS position puts on campus-wide events andmore intimate events for student veterans.</t>
  </si>
  <si>
    <t>FXXWCA</t>
  </si>
  <si>
    <t>Womxn's Identity Resource Center</t>
  </si>
  <si>
    <t>Supports and enables students who hold marginalized gender identities and expressions to fully participate on WWU’s campus. We promote: exploration of identities through an intersectional lens; solidarity against violence; and critical thinking around gender, race/culture, class and social issues.</t>
  </si>
  <si>
    <t>Total Resources and Outreach Program</t>
  </si>
  <si>
    <t>S&amp;A Fee Summer Quarter</t>
  </si>
  <si>
    <t>S&amp;A Fee Academic</t>
  </si>
  <si>
    <t>Additional S&amp;A Allocation</t>
  </si>
  <si>
    <t>Bookstore Profit Share</t>
  </si>
  <si>
    <r>
      <rPr>
        <b/>
        <sz val="20"/>
        <color theme="1"/>
        <rFont val="Calibri"/>
        <family val="2"/>
        <scheme val="minor"/>
      </rPr>
      <t>Reserve Grants</t>
    </r>
    <r>
      <rPr>
        <b/>
        <sz val="11"/>
        <color theme="1"/>
        <rFont val="Calibri"/>
        <family val="2"/>
        <scheme val="minor"/>
      </rPr>
      <t xml:space="preserve"> </t>
    </r>
    <r>
      <rPr>
        <sz val="11"/>
        <color theme="1"/>
        <rFont val="Calibri"/>
        <family val="2"/>
        <scheme val="minor"/>
      </rPr>
      <t>(fiscal year in which grant ends)</t>
    </r>
  </si>
  <si>
    <t>Full Grant Award</t>
  </si>
  <si>
    <t>Computer Maintenance Student                     (2018)</t>
  </si>
  <si>
    <t>FXXRES-ASBCLD</t>
  </si>
  <si>
    <t>Additional Club Funding                                  (2018)</t>
  </si>
  <si>
    <t>FXXRES-ASBDIV</t>
  </si>
  <si>
    <t>Diversity Conference Funding                          (2018)</t>
  </si>
  <si>
    <t>FXXRES-ASBEAG</t>
  </si>
  <si>
    <t>Additional ESC Club Funding                           (2018)</t>
  </si>
  <si>
    <t>FXXRES-ASBRSE</t>
  </si>
  <si>
    <t>Student Enhancement Fund                                         (2018)</t>
  </si>
  <si>
    <t xml:space="preserve">1 Year Additional Funding for FY'19 </t>
  </si>
  <si>
    <t>Approved as a permanent budget in the AS Reserves</t>
  </si>
  <si>
    <t>FXXRES-ASBROC</t>
  </si>
  <si>
    <t>Outdoor Center Trip Leader Training                          (2020)</t>
  </si>
  <si>
    <t xml:space="preserve">1 Year Additional Funding for FY'20 </t>
  </si>
  <si>
    <t>Budget committee recommends that the AS Board make decesion regarding level of funding.</t>
  </si>
  <si>
    <t>FXXRES-ASBRSG</t>
  </si>
  <si>
    <t>Board Assistant- Academic Shared Governance       (2019)</t>
  </si>
  <si>
    <t>Position requested in AS Board Admin. Budget</t>
  </si>
  <si>
    <t>FXXRES-ASBSSN</t>
  </si>
  <si>
    <t>Student Senate                                                               (2021)</t>
  </si>
  <si>
    <t>2 Years Additional Funding for FY'21</t>
  </si>
  <si>
    <t>FXXRES-ASBABD</t>
  </si>
  <si>
    <t>Challenge Program Training                                         (2019)</t>
  </si>
  <si>
    <t>FXXRES-ASBRLG</t>
  </si>
  <si>
    <t>Legal Services For Students                                          (2019)</t>
  </si>
  <si>
    <t>FXXREDS-ASBRRP</t>
  </si>
  <si>
    <t>Univ Housing REP &amp; Advocacy Initiative                     (2019)</t>
  </si>
  <si>
    <t>FXXRES-ASBRWC</t>
  </si>
  <si>
    <t>WIRC Advocacy &amp; Peer Support                                     (2020)</t>
  </si>
  <si>
    <t>FXXRES-ASBRFP</t>
  </si>
  <si>
    <t>Western Food Pantry                                                     (2020)</t>
  </si>
  <si>
    <t>FXXRES-ASBRBG</t>
  </si>
  <si>
    <t>United We Dream Congress                                         (2019)</t>
  </si>
  <si>
    <t>FXXRES-ASBRSL</t>
  </si>
  <si>
    <t>(Underrepresented) Student Leadership Council    (2020)</t>
  </si>
  <si>
    <t>FXXRES-ASBRWS</t>
  </si>
  <si>
    <t>Wall Street Journal                                                        (2019)</t>
  </si>
  <si>
    <t>Funded as a result of discontinued funding for the NY Times as of FY'19</t>
  </si>
  <si>
    <t>Total Reserve Funds Committed for Grants</t>
  </si>
  <si>
    <t>FY21 Decision Packages</t>
  </si>
  <si>
    <t>Request</t>
  </si>
  <si>
    <t>ESC Additional Program Assistant Request</t>
  </si>
  <si>
    <t>ESC Conference (Additional Night)</t>
  </si>
  <si>
    <t>ESC Club Programming</t>
  </si>
  <si>
    <t>FXXLLCE</t>
  </si>
  <si>
    <t>LEADS Sustaining Programming</t>
  </si>
  <si>
    <t>Executive Board Increase in Travel Budget</t>
  </si>
  <si>
    <t>WIRC Advocy Coordinator (ending grant)</t>
  </si>
  <si>
    <t>OC Trip Leader Training (ending grant)</t>
  </si>
  <si>
    <t>Increase in REP Programming Funding</t>
  </si>
  <si>
    <t>Decision Packages Total</t>
  </si>
  <si>
    <t>FY21 -5%</t>
  </si>
  <si>
    <t>FY21 -10%</t>
  </si>
  <si>
    <t>FY21 Original Request</t>
  </si>
  <si>
    <t>FY20 Allocation</t>
  </si>
  <si>
    <t>Revenue</t>
  </si>
  <si>
    <t>Difference</t>
  </si>
  <si>
    <t>TOTAL AS BUDGET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</si>
</sst>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41" formatCode="_(* #,##0_);_(* \(#,##0\);_(* &quot;-&quot;_);_(@_)"/>
    <numFmt numFmtId="44" formatCode="_(&quot;$&quot;* #,##0.00_);_(&quot;$&quot;* \(#,##0.00\);_(&quot;$&quot;* &quot;-&quot;??_);_(@_)"/>
    <numFmt numFmtId="43" formatCode="_(* #,##0.00_);_(* \(#,##0.00\);_(* &quot;-&quot;??_);_(@_)"/>
    <numFmt numFmtId="164" formatCode="&quot;$&quot;#,##0"/>
    <numFmt numFmtId="165" formatCode="_(* #,##0_);_(* \(#,##0\);_(* &quot;-&quot;??_);_(@_)"/>
    <numFmt numFmtId="166" formatCode="_(&quot;$&quot;* #,##0_);_(&quot;$&quot;* \(#,##0\);_(&quot;$&quot;* &quot;-&quot;??_);_(@_)"/>
  </numFmts>
  <fonts count="32">
    <font>
      <sz val="11"/>
      <color theme="1"/>
      <name val="Calibri"/>
      <family val="2"/>
      <scheme val="minor"/>
    </font>
    <font>
      <sz val="11"/>
      <color theme="1"/>
      <name val="Calibri"/>
      <family val="2"/>
      <scheme val="minor"/>
    </font>
    <font>
      <b/>
      <sz val="11"/>
      <color theme="1"/>
      <name val="Calibri"/>
      <family val="2"/>
      <scheme val="minor"/>
    </font>
    <font>
      <sz val="12"/>
      <color indexed="8"/>
      <name val="Arial MT"/>
    </font>
    <font>
      <sz val="10"/>
      <color indexed="8"/>
      <name val="Century Gothic"/>
      <family val="2"/>
    </font>
    <font>
      <sz val="10"/>
      <color theme="1"/>
      <name val="Century Gothic"/>
      <family val="2"/>
    </font>
    <font>
      <sz val="10"/>
      <name val="Century Gothic"/>
      <family val="2"/>
    </font>
    <font>
      <b/>
      <sz val="11"/>
      <name val="Calibri"/>
      <family val="2"/>
      <scheme val="minor"/>
    </font>
    <font>
      <sz val="11"/>
      <name val="Calibri"/>
      <family val="2"/>
      <scheme val="minor"/>
    </font>
    <font>
      <b/>
      <sz val="9"/>
      <color indexed="81"/>
      <name val="Tahoma"/>
      <family val="2"/>
    </font>
    <font>
      <sz val="9"/>
      <color indexed="81"/>
      <name val="Tahoma"/>
      <family val="2"/>
    </font>
    <font>
      <b/>
      <sz val="10.5"/>
      <color theme="1"/>
      <name val="Calibri"/>
      <family val="2"/>
      <scheme val="minor"/>
    </font>
    <font>
      <b/>
      <sz val="10.5"/>
      <name val="Calibri"/>
      <family val="2"/>
      <scheme val="minor"/>
    </font>
    <font>
      <b/>
      <sz val="20"/>
      <color theme="1"/>
      <name val="Calibri"/>
      <family val="2"/>
      <scheme val="minor"/>
    </font>
    <font>
      <b/>
      <sz val="17"/>
      <color theme="1"/>
      <name val="Calibri"/>
      <family val="2"/>
      <scheme val="minor"/>
    </font>
    <font>
      <strike/>
      <sz val="11"/>
      <color theme="1"/>
      <name val="Calibri"/>
      <family val="2"/>
      <scheme val="minor"/>
    </font>
    <font>
      <strike/>
      <sz val="10"/>
      <name val="Century Gothic"/>
      <family val="2"/>
    </font>
    <font>
      <strike/>
      <sz val="11"/>
      <name val="Calibri"/>
      <family val="2"/>
      <scheme val="minor"/>
    </font>
    <font>
      <sz val="11"/>
      <color rgb="FFFF0000"/>
      <name val="Calibri"/>
      <family val="2"/>
      <scheme val="minor"/>
    </font>
    <font>
      <sz val="14"/>
      <color theme="1"/>
      <name val="Calibri"/>
      <family val="2"/>
      <scheme val="minor"/>
    </font>
    <font>
      <b/>
      <sz val="14"/>
      <color theme="1"/>
      <name val="Calibri"/>
      <family val="2"/>
      <scheme val="minor"/>
    </font>
    <font>
      <b/>
      <sz val="12"/>
      <name val="Calibri"/>
      <family val="2"/>
      <scheme val="minor"/>
    </font>
    <font>
      <b/>
      <sz val="12"/>
      <color theme="1"/>
      <name val="Calibri"/>
      <family val="2"/>
      <scheme val="minor"/>
    </font>
    <font>
      <sz val="12"/>
      <name val="Calibri"/>
      <family val="2"/>
      <scheme val="minor"/>
    </font>
    <font>
      <b/>
      <sz val="13"/>
      <color theme="1"/>
      <name val="Calibri"/>
      <family val="2"/>
      <scheme val="minor"/>
    </font>
    <font>
      <sz val="13"/>
      <color theme="1"/>
      <name val="Calibri"/>
      <family val="2"/>
      <scheme val="minor"/>
    </font>
    <font>
      <sz val="13"/>
      <name val="Calibri"/>
      <family val="2"/>
      <scheme val="minor"/>
    </font>
    <font>
      <b/>
      <sz val="13"/>
      <name val="Calibri"/>
      <family val="2"/>
      <scheme val="minor"/>
    </font>
    <font>
      <sz val="11"/>
      <color rgb="FF000000"/>
      <name val="Calibri"/>
      <family val="2"/>
      <scheme val="minor"/>
    </font>
    <font>
      <b/>
      <sz val="11"/>
      <color rgb="FF000000"/>
      <name val="Calibri"/>
      <family val="2"/>
      <scheme val="minor"/>
    </font>
    <font>
      <b/>
      <sz val="20"/>
      <color rgb="FF000000"/>
      <name val="Calibri"/>
      <family val="2"/>
      <scheme val="minor"/>
    </font>
    <font>
      <b/>
      <sz val="12"/>
      <color rgb="FFFF0000"/>
      <name val="Calibri"/>
      <family val="2"/>
      <scheme val="minor"/>
    </font>
  </fonts>
  <fills count="12">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39997558519241921"/>
        <bgColor indexed="64"/>
      </patternFill>
    </fill>
    <fill>
      <patternFill patternType="solid">
        <fgColor rgb="FFFFFF66"/>
        <bgColor indexed="64"/>
      </patternFill>
    </fill>
    <fill>
      <patternFill patternType="solid">
        <fgColor theme="0" tint="-0.249977111117893"/>
        <bgColor indexed="64"/>
      </patternFill>
    </fill>
    <fill>
      <patternFill patternType="solid">
        <fgColor rgb="FFFFFF9F"/>
        <bgColor indexed="64"/>
      </patternFill>
    </fill>
    <fill>
      <patternFill patternType="solid">
        <fgColor rgb="FFFFC489"/>
        <bgColor indexed="64"/>
      </patternFill>
    </fill>
    <fill>
      <patternFill patternType="solid">
        <fgColor theme="9" tint="0.59999389629810485"/>
        <bgColor indexed="64"/>
      </patternFill>
    </fill>
    <fill>
      <patternFill patternType="solid">
        <fgColor rgb="FFF2F2F2"/>
        <bgColor rgb="FF000000"/>
      </patternFill>
    </fill>
    <fill>
      <patternFill patternType="solid">
        <fgColor theme="0" tint="-0.149998474074526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5">
    <xf numFmtId="0" fontId="0" fillId="0" borderId="0"/>
    <xf numFmtId="44" fontId="1" fillId="0" borderId="0" applyFont="0" applyFill="0" applyBorder="0" applyAlignment="0" applyProtection="0"/>
    <xf numFmtId="39" fontId="3" fillId="0" borderId="0"/>
    <xf numFmtId="43" fontId="1" fillId="0" borderId="0" applyFont="0" applyFill="0" applyBorder="0" applyAlignment="0" applyProtection="0"/>
    <xf numFmtId="9" fontId="1" fillId="0" borderId="0" applyFont="0" applyFill="0" applyBorder="0" applyAlignment="0" applyProtection="0"/>
  </cellStyleXfs>
  <cellXfs count="212">
    <xf numFmtId="0" fontId="0" fillId="0" borderId="0" xfId="0"/>
    <xf numFmtId="0" fontId="0" fillId="0" borderId="0" xfId="0" applyAlignment="1">
      <alignment horizontal="center"/>
    </xf>
    <xf numFmtId="0" fontId="2" fillId="0" borderId="0" xfId="0" applyFont="1" applyBorder="1" applyAlignment="1">
      <alignment horizontal="center"/>
    </xf>
    <xf numFmtId="0" fontId="0" fillId="0" borderId="1" xfId="0" applyBorder="1"/>
    <xf numFmtId="0" fontId="0" fillId="0" borderId="1" xfId="0" applyBorder="1" applyAlignment="1">
      <alignment horizontal="center"/>
    </xf>
    <xf numFmtId="0" fontId="0" fillId="0" borderId="0" xfId="0" applyBorder="1"/>
    <xf numFmtId="164" fontId="0" fillId="0" borderId="0" xfId="0" applyNumberFormat="1"/>
    <xf numFmtId="0" fontId="0" fillId="0" borderId="0" xfId="0" applyAlignment="1"/>
    <xf numFmtId="41" fontId="4" fillId="2" borderId="1" xfId="2" applyNumberFormat="1" applyFont="1" applyFill="1" applyBorder="1"/>
    <xf numFmtId="0" fontId="0" fillId="3" borderId="1" xfId="0" applyFill="1" applyBorder="1" applyAlignment="1">
      <alignment horizontal="center"/>
    </xf>
    <xf numFmtId="41" fontId="4" fillId="3" borderId="1" xfId="2" applyNumberFormat="1" applyFont="1" applyFill="1" applyBorder="1"/>
    <xf numFmtId="164" fontId="8" fillId="0" borderId="0" xfId="0" applyNumberFormat="1" applyFont="1"/>
    <xf numFmtId="0" fontId="2" fillId="0" borderId="0" xfId="0" applyFont="1" applyFill="1" applyBorder="1" applyAlignment="1">
      <alignment horizontal="right"/>
    </xf>
    <xf numFmtId="41" fontId="4" fillId="0" borderId="1" xfId="2" applyNumberFormat="1" applyFont="1" applyBorder="1"/>
    <xf numFmtId="41" fontId="6" fillId="2" borderId="1" xfId="0" applyNumberFormat="1" applyFont="1" applyFill="1" applyBorder="1"/>
    <xf numFmtId="41" fontId="8" fillId="3" borderId="1" xfId="0" applyNumberFormat="1" applyFont="1" applyFill="1" applyBorder="1" applyAlignment="1"/>
    <xf numFmtId="41" fontId="8" fillId="0" borderId="1" xfId="0" applyNumberFormat="1" applyFont="1" applyBorder="1" applyAlignment="1"/>
    <xf numFmtId="41" fontId="2" fillId="0" borderId="0" xfId="0" applyNumberFormat="1" applyFont="1" applyFill="1" applyBorder="1"/>
    <xf numFmtId="41" fontId="7" fillId="0" borderId="0" xfId="0" applyNumberFormat="1" applyFont="1" applyFill="1" applyBorder="1" applyAlignment="1"/>
    <xf numFmtId="0" fontId="0" fillId="0" borderId="0" xfId="0" applyBorder="1" applyAlignment="1">
      <alignment horizontal="center"/>
    </xf>
    <xf numFmtId="41" fontId="8" fillId="0" borderId="1" xfId="0" applyNumberFormat="1" applyFont="1" applyFill="1" applyBorder="1" applyAlignment="1"/>
    <xf numFmtId="41" fontId="8" fillId="0" borderId="1" xfId="1" applyNumberFormat="1" applyFont="1" applyBorder="1" applyAlignment="1"/>
    <xf numFmtId="41" fontId="8" fillId="0" borderId="1" xfId="1" applyNumberFormat="1" applyFont="1" applyFill="1" applyBorder="1" applyAlignment="1"/>
    <xf numFmtId="0" fontId="0" fillId="0" borderId="1" xfId="0" applyFill="1" applyBorder="1" applyAlignment="1">
      <alignment horizontal="center"/>
    </xf>
    <xf numFmtId="0" fontId="0" fillId="0" borderId="1" xfId="0" applyFill="1" applyBorder="1"/>
    <xf numFmtId="0" fontId="2" fillId="2" borderId="0" xfId="0" applyFont="1" applyFill="1" applyBorder="1" applyAlignment="1">
      <alignment horizontal="right"/>
    </xf>
    <xf numFmtId="41" fontId="2" fillId="2" borderId="0" xfId="0" applyNumberFormat="1" applyFont="1" applyFill="1" applyBorder="1"/>
    <xf numFmtId="41" fontId="7" fillId="2" borderId="0" xfId="0" applyNumberFormat="1" applyFont="1" applyFill="1" applyBorder="1" applyAlignment="1"/>
    <xf numFmtId="0" fontId="0" fillId="0" borderId="0" xfId="0" applyFill="1" applyBorder="1"/>
    <xf numFmtId="0" fontId="0" fillId="2" borderId="1" xfId="0" applyFill="1" applyBorder="1" applyAlignment="1">
      <alignment horizontal="center"/>
    </xf>
    <xf numFmtId="41" fontId="8" fillId="2" borderId="1" xfId="0" applyNumberFormat="1" applyFont="1" applyFill="1" applyBorder="1" applyAlignment="1"/>
    <xf numFmtId="164" fontId="0" fillId="0" borderId="1" xfId="0" applyNumberFormat="1" applyFont="1" applyFill="1" applyBorder="1"/>
    <xf numFmtId="166" fontId="8" fillId="0" borderId="1" xfId="1" applyNumberFormat="1" applyFont="1" applyFill="1" applyBorder="1"/>
    <xf numFmtId="0" fontId="15" fillId="0" borderId="0" xfId="0" applyFont="1" applyBorder="1"/>
    <xf numFmtId="0" fontId="0" fillId="0" borderId="1" xfId="0" applyBorder="1" applyAlignment="1">
      <alignment wrapText="1"/>
    </xf>
    <xf numFmtId="0" fontId="0" fillId="2" borderId="1" xfId="0" applyFill="1" applyBorder="1"/>
    <xf numFmtId="0" fontId="0" fillId="3" borderId="1" xfId="0" applyFill="1" applyBorder="1"/>
    <xf numFmtId="0" fontId="0" fillId="0" borderId="1" xfId="0" applyBorder="1" applyAlignment="1"/>
    <xf numFmtId="41" fontId="0" fillId="0" borderId="1" xfId="0" applyNumberFormat="1" applyBorder="1"/>
    <xf numFmtId="41" fontId="0" fillId="0" borderId="1" xfId="1" applyNumberFormat="1" applyFont="1" applyFill="1" applyBorder="1"/>
    <xf numFmtId="41" fontId="2" fillId="0" borderId="1" xfId="0" applyNumberFormat="1" applyFont="1" applyFill="1" applyBorder="1"/>
    <xf numFmtId="41" fontId="7" fillId="0" borderId="1" xfId="0" applyNumberFormat="1" applyFont="1" applyFill="1" applyBorder="1" applyAlignment="1"/>
    <xf numFmtId="0" fontId="0" fillId="0" borderId="1" xfId="0" applyFont="1" applyFill="1" applyBorder="1" applyAlignment="1">
      <alignment horizontal="left"/>
    </xf>
    <xf numFmtId="0" fontId="18" fillId="0" borderId="0" xfId="0" applyFont="1"/>
    <xf numFmtId="0" fontId="0" fillId="0" borderId="1" xfId="0" applyFont="1" applyFill="1" applyBorder="1" applyAlignment="1">
      <alignment horizontal="left" wrapText="1"/>
    </xf>
    <xf numFmtId="0" fontId="0" fillId="0" borderId="2" xfId="0" applyBorder="1"/>
    <xf numFmtId="41" fontId="0" fillId="0" borderId="1" xfId="0" applyNumberFormat="1" applyFill="1" applyBorder="1"/>
    <xf numFmtId="0" fontId="0" fillId="2" borderId="1" xfId="0" applyFill="1" applyBorder="1" applyAlignment="1">
      <alignment wrapText="1"/>
    </xf>
    <xf numFmtId="0" fontId="19" fillId="0" borderId="0" xfId="0" applyFont="1" applyFill="1" applyBorder="1"/>
    <xf numFmtId="0" fontId="19" fillId="0" borderId="0" xfId="0" applyFont="1" applyFill="1"/>
    <xf numFmtId="164" fontId="12" fillId="0" borderId="0" xfId="0" applyNumberFormat="1" applyFont="1" applyBorder="1" applyAlignment="1">
      <alignment horizontal="center" wrapText="1"/>
    </xf>
    <xf numFmtId="164" fontId="11" fillId="0" borderId="0" xfId="0" applyNumberFormat="1" applyFont="1" applyFill="1" applyBorder="1" applyAlignment="1">
      <alignment horizontal="center" wrapText="1"/>
    </xf>
    <xf numFmtId="164" fontId="11" fillId="0" borderId="0" xfId="0" applyNumberFormat="1" applyFont="1" applyFill="1" applyBorder="1" applyAlignment="1">
      <alignment horizontal="right" wrapText="1"/>
    </xf>
    <xf numFmtId="41" fontId="8" fillId="0" borderId="0" xfId="0" applyNumberFormat="1" applyFont="1" applyFill="1" applyBorder="1" applyAlignment="1"/>
    <xf numFmtId="41" fontId="0" fillId="0" borderId="0" xfId="0" applyNumberFormat="1" applyBorder="1"/>
    <xf numFmtId="41" fontId="8" fillId="0" borderId="0" xfId="0" applyNumberFormat="1" applyFont="1" applyBorder="1"/>
    <xf numFmtId="0" fontId="0" fillId="0" borderId="0" xfId="0" applyBorder="1" applyAlignment="1"/>
    <xf numFmtId="0" fontId="0" fillId="2" borderId="0" xfId="0" applyFill="1" applyBorder="1" applyAlignment="1">
      <alignment horizontal="center"/>
    </xf>
    <xf numFmtId="0" fontId="0" fillId="3" borderId="0" xfId="0" applyFill="1" applyBorder="1" applyAlignment="1">
      <alignment horizontal="center"/>
    </xf>
    <xf numFmtId="0" fontId="0" fillId="3" borderId="0" xfId="0" applyFill="1" applyBorder="1"/>
    <xf numFmtId="41" fontId="4" fillId="3" borderId="0" xfId="2" applyNumberFormat="1" applyFont="1" applyFill="1" applyBorder="1"/>
    <xf numFmtId="41" fontId="8" fillId="3" borderId="0" xfId="0" applyNumberFormat="1" applyFont="1" applyFill="1" applyBorder="1" applyAlignment="1"/>
    <xf numFmtId="0" fontId="15" fillId="0" borderId="0" xfId="0" applyFont="1" applyBorder="1" applyAlignment="1">
      <alignment horizontal="center"/>
    </xf>
    <xf numFmtId="41" fontId="16" fillId="0" borderId="0" xfId="0" applyNumberFormat="1" applyFont="1" applyFill="1" applyBorder="1"/>
    <xf numFmtId="41" fontId="17" fillId="0" borderId="0" xfId="0" applyNumberFormat="1" applyFont="1" applyFill="1" applyBorder="1" applyAlignment="1"/>
    <xf numFmtId="0" fontId="0" fillId="0" borderId="0" xfId="0" applyFill="1" applyBorder="1" applyAlignment="1">
      <alignment horizontal="center"/>
    </xf>
    <xf numFmtId="41" fontId="0" fillId="0" borderId="0" xfId="1" applyNumberFormat="1" applyFont="1" applyFill="1" applyBorder="1"/>
    <xf numFmtId="0" fontId="0" fillId="0" borderId="1" xfId="0" applyFont="1" applyFill="1" applyBorder="1" applyAlignment="1">
      <alignment horizontal="center"/>
    </xf>
    <xf numFmtId="0" fontId="0" fillId="3" borderId="1" xfId="0" applyFill="1" applyBorder="1" applyAlignment="1">
      <alignment wrapText="1"/>
    </xf>
    <xf numFmtId="41" fontId="6" fillId="3" borderId="1" xfId="0" applyNumberFormat="1" applyFont="1" applyFill="1" applyBorder="1"/>
    <xf numFmtId="41" fontId="8" fillId="3" borderId="1" xfId="1" applyNumberFormat="1" applyFont="1" applyFill="1" applyBorder="1" applyAlignment="1"/>
    <xf numFmtId="165" fontId="0" fillId="3" borderId="1" xfId="3" applyNumberFormat="1" applyFont="1" applyFill="1" applyBorder="1"/>
    <xf numFmtId="0" fontId="0" fillId="3" borderId="1" xfId="0" applyFont="1" applyFill="1" applyBorder="1" applyAlignment="1">
      <alignment horizontal="center"/>
    </xf>
    <xf numFmtId="0" fontId="0" fillId="3" borderId="1" xfId="0" applyFont="1" applyFill="1" applyBorder="1"/>
    <xf numFmtId="41" fontId="5" fillId="3" borderId="1" xfId="2" applyNumberFormat="1" applyFont="1" applyFill="1" applyBorder="1"/>
    <xf numFmtId="41" fontId="0" fillId="3" borderId="1" xfId="0" applyNumberFormat="1" applyFont="1" applyFill="1" applyBorder="1" applyAlignment="1"/>
    <xf numFmtId="0" fontId="0" fillId="3" borderId="1" xfId="0" applyFont="1" applyFill="1" applyBorder="1" applyAlignment="1">
      <alignment wrapText="1"/>
    </xf>
    <xf numFmtId="41" fontId="0" fillId="3" borderId="1" xfId="0" applyNumberFormat="1" applyFill="1" applyBorder="1"/>
    <xf numFmtId="41" fontId="8" fillId="3" borderId="1" xfId="0" applyNumberFormat="1" applyFont="1" applyFill="1" applyBorder="1" applyAlignment="1">
      <alignment horizontal="center" wrapText="1"/>
    </xf>
    <xf numFmtId="0" fontId="0" fillId="3" borderId="1" xfId="0" applyFill="1" applyBorder="1" applyAlignment="1">
      <alignment horizontal="center" wrapText="1"/>
    </xf>
    <xf numFmtId="0" fontId="0" fillId="0" borderId="1" xfId="0" applyBorder="1" applyAlignment="1">
      <alignment horizontal="center" wrapText="1"/>
    </xf>
    <xf numFmtId="41" fontId="0" fillId="0" borderId="0" xfId="0" applyNumberFormat="1" applyBorder="1" applyAlignment="1">
      <alignment horizontal="center"/>
    </xf>
    <xf numFmtId="41" fontId="8" fillId="2" borderId="1" xfId="0" applyNumberFormat="1" applyFont="1" applyFill="1" applyBorder="1" applyAlignment="1">
      <alignment horizontal="center" wrapText="1"/>
    </xf>
    <xf numFmtId="0" fontId="0" fillId="3" borderId="1" xfId="0" applyFont="1" applyFill="1" applyBorder="1" applyAlignment="1">
      <alignment horizontal="center" wrapText="1"/>
    </xf>
    <xf numFmtId="0" fontId="0" fillId="0" borderId="0" xfId="0" applyBorder="1" applyAlignment="1">
      <alignment horizontal="center" wrapText="1"/>
    </xf>
    <xf numFmtId="41" fontId="0" fillId="2" borderId="0" xfId="0" applyNumberFormat="1" applyFill="1" applyBorder="1"/>
    <xf numFmtId="41" fontId="0" fillId="2" borderId="1" xfId="0" applyNumberFormat="1" applyFill="1" applyBorder="1"/>
    <xf numFmtId="0" fontId="0" fillId="5" borderId="1" xfId="0" applyFill="1" applyBorder="1" applyAlignment="1">
      <alignment horizontal="center"/>
    </xf>
    <xf numFmtId="0" fontId="0" fillId="0" borderId="2" xfId="0" applyFill="1" applyBorder="1" applyAlignment="1">
      <alignment horizontal="center"/>
    </xf>
    <xf numFmtId="0" fontId="0" fillId="0" borderId="2" xfId="0" applyFill="1" applyBorder="1"/>
    <xf numFmtId="41" fontId="0" fillId="0" borderId="2" xfId="0" applyNumberFormat="1" applyBorder="1"/>
    <xf numFmtId="41" fontId="0" fillId="0" borderId="2" xfId="1" applyNumberFormat="1" applyFont="1" applyFill="1" applyBorder="1"/>
    <xf numFmtId="0" fontId="0" fillId="5" borderId="1" xfId="0" applyFill="1" applyBorder="1" applyAlignment="1"/>
    <xf numFmtId="0" fontId="0" fillId="5" borderId="1" xfId="0" applyFill="1" applyBorder="1" applyAlignment="1">
      <alignment horizontal="center" wrapText="1"/>
    </xf>
    <xf numFmtId="0" fontId="0" fillId="2" borderId="1" xfId="0" applyFont="1" applyFill="1" applyBorder="1" applyAlignment="1">
      <alignment horizontal="left"/>
    </xf>
    <xf numFmtId="41" fontId="2" fillId="2" borderId="1" xfId="0" applyNumberFormat="1" applyFont="1" applyFill="1" applyBorder="1"/>
    <xf numFmtId="41" fontId="7" fillId="2" borderId="1" xfId="0" applyNumberFormat="1" applyFont="1" applyFill="1" applyBorder="1" applyAlignment="1"/>
    <xf numFmtId="41" fontId="8" fillId="2" borderId="1" xfId="1" applyNumberFormat="1" applyFont="1" applyFill="1" applyBorder="1" applyAlignment="1"/>
    <xf numFmtId="0" fontId="0" fillId="0" borderId="2" xfId="0" applyBorder="1" applyAlignment="1">
      <alignment wrapText="1"/>
    </xf>
    <xf numFmtId="0" fontId="0" fillId="0" borderId="3" xfId="0" applyBorder="1" applyAlignment="1">
      <alignment horizontal="center" wrapText="1"/>
    </xf>
    <xf numFmtId="41" fontId="0" fillId="0" borderId="3" xfId="0" applyNumberFormat="1" applyBorder="1"/>
    <xf numFmtId="0" fontId="0" fillId="0" borderId="0" xfId="0" applyFont="1"/>
    <xf numFmtId="41" fontId="0" fillId="3" borderId="1" xfId="0" applyNumberFormat="1" applyFill="1" applyBorder="1" applyAlignment="1">
      <alignment horizontal="center"/>
    </xf>
    <xf numFmtId="41" fontId="27" fillId="6" borderId="0" xfId="0" applyNumberFormat="1" applyFont="1" applyFill="1" applyBorder="1" applyAlignment="1">
      <alignment horizontal="right"/>
    </xf>
    <xf numFmtId="41" fontId="21" fillId="6" borderId="0" xfId="0" applyNumberFormat="1" applyFont="1" applyFill="1" applyBorder="1" applyAlignment="1"/>
    <xf numFmtId="9" fontId="21" fillId="6" borderId="0" xfId="4" applyFont="1" applyFill="1" applyBorder="1" applyAlignment="1">
      <alignment horizontal="center"/>
    </xf>
    <xf numFmtId="164" fontId="12" fillId="2" borderId="0" xfId="0" applyNumberFormat="1" applyFont="1" applyFill="1" applyBorder="1" applyAlignment="1">
      <alignment horizontal="right" wrapText="1"/>
    </xf>
    <xf numFmtId="164" fontId="12" fillId="2" borderId="0" xfId="0" applyNumberFormat="1" applyFont="1" applyFill="1" applyBorder="1" applyAlignment="1">
      <alignment horizontal="center" wrapText="1"/>
    </xf>
    <xf numFmtId="164" fontId="12" fillId="2" borderId="0" xfId="0" applyNumberFormat="1" applyFont="1" applyFill="1" applyBorder="1" applyAlignment="1">
      <alignment wrapText="1"/>
    </xf>
    <xf numFmtId="41" fontId="25" fillId="7" borderId="0" xfId="0" applyNumberFormat="1" applyFont="1" applyFill="1" applyBorder="1"/>
    <xf numFmtId="41" fontId="26" fillId="7" borderId="0" xfId="0" applyNumberFormat="1" applyFont="1" applyFill="1" applyBorder="1"/>
    <xf numFmtId="41" fontId="26" fillId="7" borderId="0" xfId="0" applyNumberFormat="1" applyFont="1" applyFill="1" applyBorder="1" applyAlignment="1">
      <alignment horizontal="center"/>
    </xf>
    <xf numFmtId="41" fontId="27" fillId="7" borderId="0" xfId="0" applyNumberFormat="1" applyFont="1" applyFill="1" applyBorder="1" applyAlignment="1">
      <alignment horizontal="right"/>
    </xf>
    <xf numFmtId="41" fontId="8" fillId="3" borderId="1" xfId="1" applyNumberFormat="1" applyFont="1" applyFill="1" applyBorder="1" applyAlignment="1">
      <alignment wrapText="1"/>
    </xf>
    <xf numFmtId="0" fontId="21" fillId="4" borderId="0" xfId="0" applyFont="1" applyFill="1" applyBorder="1" applyAlignment="1">
      <alignment horizontal="right"/>
    </xf>
    <xf numFmtId="41" fontId="22" fillId="4" borderId="0" xfId="0" applyNumberFormat="1" applyFont="1" applyFill="1" applyBorder="1"/>
    <xf numFmtId="41" fontId="21" fillId="4" borderId="0" xfId="0" applyNumberFormat="1" applyFont="1" applyFill="1" applyBorder="1" applyAlignment="1"/>
    <xf numFmtId="9" fontId="21" fillId="4" borderId="0" xfId="4" applyFont="1" applyFill="1" applyBorder="1" applyAlignment="1">
      <alignment horizontal="center"/>
    </xf>
    <xf numFmtId="38" fontId="23" fillId="4" borderId="0" xfId="0" applyNumberFormat="1" applyFont="1" applyFill="1" applyBorder="1" applyAlignment="1"/>
    <xf numFmtId="38" fontId="27" fillId="4" borderId="0" xfId="0" applyNumberFormat="1" applyFont="1" applyFill="1" applyBorder="1" applyAlignment="1">
      <alignment horizontal="left"/>
    </xf>
    <xf numFmtId="38" fontId="26" fillId="4" borderId="0" xfId="0" applyNumberFormat="1" applyFont="1" applyFill="1" applyBorder="1" applyAlignment="1">
      <alignment horizontal="center"/>
    </xf>
    <xf numFmtId="38" fontId="27" fillId="4" borderId="0" xfId="0" applyNumberFormat="1" applyFont="1" applyFill="1" applyBorder="1" applyAlignment="1">
      <alignment horizontal="right"/>
    </xf>
    <xf numFmtId="164" fontId="25" fillId="4" borderId="0" xfId="0" applyNumberFormat="1" applyFont="1" applyFill="1" applyBorder="1"/>
    <xf numFmtId="41" fontId="26" fillId="4" borderId="0" xfId="0" applyNumberFormat="1" applyFont="1" applyFill="1" applyBorder="1"/>
    <xf numFmtId="0" fontId="22" fillId="7" borderId="0" xfId="0" applyFont="1" applyFill="1" applyBorder="1" applyAlignment="1">
      <alignment horizontal="right"/>
    </xf>
    <xf numFmtId="41" fontId="22" fillId="7" borderId="0" xfId="0" applyNumberFormat="1" applyFont="1" applyFill="1" applyBorder="1"/>
    <xf numFmtId="41" fontId="21" fillId="7" borderId="0" xfId="0" applyNumberFormat="1" applyFont="1" applyFill="1" applyBorder="1" applyAlignment="1"/>
    <xf numFmtId="9" fontId="21" fillId="7" borderId="0" xfId="4" applyFont="1" applyFill="1" applyBorder="1" applyAlignment="1">
      <alignment horizontal="center"/>
    </xf>
    <xf numFmtId="41" fontId="23" fillId="7" borderId="0" xfId="0" applyNumberFormat="1" applyFont="1" applyFill="1" applyBorder="1" applyAlignment="1"/>
    <xf numFmtId="165" fontId="21" fillId="4" borderId="0" xfId="3" applyNumberFormat="1" applyFont="1" applyFill="1" applyBorder="1" applyAlignment="1">
      <alignment horizontal="right"/>
    </xf>
    <xf numFmtId="0" fontId="0" fillId="3" borderId="1" xfId="0" applyFill="1" applyBorder="1" applyAlignment="1">
      <alignment horizontal="left" wrapText="1"/>
    </xf>
    <xf numFmtId="41" fontId="25" fillId="8" borderId="0" xfId="0" applyNumberFormat="1" applyFont="1" applyFill="1" applyBorder="1"/>
    <xf numFmtId="41" fontId="26" fillId="8" borderId="0" xfId="0" applyNumberFormat="1" applyFont="1" applyFill="1" applyBorder="1"/>
    <xf numFmtId="41" fontId="26" fillId="8" borderId="0" xfId="0" applyNumberFormat="1" applyFont="1" applyFill="1" applyBorder="1" applyAlignment="1">
      <alignment horizontal="center"/>
    </xf>
    <xf numFmtId="41" fontId="27" fillId="8" borderId="0" xfId="0" applyNumberFormat="1" applyFont="1" applyFill="1" applyBorder="1" applyAlignment="1">
      <alignment horizontal="right"/>
    </xf>
    <xf numFmtId="0" fontId="22" fillId="8" borderId="0" xfId="0" applyFont="1" applyFill="1" applyBorder="1" applyAlignment="1">
      <alignment horizontal="right"/>
    </xf>
    <xf numFmtId="41" fontId="22" fillId="8" borderId="0" xfId="0" applyNumberFormat="1" applyFont="1" applyFill="1" applyBorder="1"/>
    <xf numFmtId="41" fontId="21" fillId="8" borderId="0" xfId="0" applyNumberFormat="1" applyFont="1" applyFill="1" applyBorder="1" applyAlignment="1"/>
    <xf numFmtId="9" fontId="21" fillId="8" borderId="0" xfId="4" applyFont="1" applyFill="1" applyBorder="1" applyAlignment="1">
      <alignment horizontal="center"/>
    </xf>
    <xf numFmtId="41" fontId="8" fillId="8" borderId="0" xfId="0" applyNumberFormat="1" applyFont="1" applyFill="1" applyBorder="1" applyAlignment="1"/>
    <xf numFmtId="0" fontId="2" fillId="9" borderId="0" xfId="0" applyFont="1" applyFill="1" applyBorder="1" applyAlignment="1">
      <alignment horizontal="right"/>
    </xf>
    <xf numFmtId="0" fontId="0" fillId="9" borderId="0" xfId="0" applyFill="1" applyBorder="1"/>
    <xf numFmtId="41" fontId="2" fillId="9" borderId="0" xfId="0" applyNumberFormat="1" applyFont="1" applyFill="1" applyBorder="1"/>
    <xf numFmtId="0" fontId="0" fillId="9" borderId="0" xfId="0" applyFill="1" applyBorder="1" applyAlignment="1">
      <alignment horizontal="center"/>
    </xf>
    <xf numFmtId="0" fontId="0" fillId="9" borderId="0" xfId="0" applyFill="1" applyBorder="1" applyAlignment="1"/>
    <xf numFmtId="41" fontId="7" fillId="9" borderId="0" xfId="0" applyNumberFormat="1" applyFont="1" applyFill="1" applyBorder="1" applyAlignment="1"/>
    <xf numFmtId="41" fontId="7" fillId="9" borderId="0" xfId="0" applyNumberFormat="1" applyFont="1" applyFill="1" applyBorder="1" applyAlignment="1">
      <alignment horizontal="center" wrapText="1"/>
    </xf>
    <xf numFmtId="164" fontId="11" fillId="9" borderId="0" xfId="0" applyNumberFormat="1" applyFont="1" applyFill="1" applyBorder="1" applyAlignment="1">
      <alignment horizontal="right" wrapText="1"/>
    </xf>
    <xf numFmtId="41" fontId="0" fillId="9" borderId="0" xfId="0" applyNumberFormat="1" applyFill="1" applyBorder="1"/>
    <xf numFmtId="41" fontId="0" fillId="9" borderId="0" xfId="1" applyNumberFormat="1" applyFont="1" applyFill="1" applyBorder="1"/>
    <xf numFmtId="0" fontId="28" fillId="0" borderId="1" xfId="0" applyFont="1" applyBorder="1" applyAlignment="1">
      <alignment horizontal="center" wrapText="1"/>
    </xf>
    <xf numFmtId="0" fontId="28" fillId="10" borderId="1" xfId="0" applyFont="1" applyFill="1" applyBorder="1" applyAlignment="1">
      <alignment horizontal="center" wrapText="1"/>
    </xf>
    <xf numFmtId="0" fontId="0" fillId="3" borderId="1" xfId="0" applyFill="1" applyBorder="1" applyAlignment="1">
      <alignment horizontal="left"/>
    </xf>
    <xf numFmtId="41" fontId="8" fillId="0" borderId="1" xfId="0" applyNumberFormat="1" applyFont="1" applyFill="1" applyBorder="1" applyAlignment="1">
      <alignment wrapText="1"/>
    </xf>
    <xf numFmtId="0" fontId="28" fillId="0" borderId="0" xfId="0" applyFont="1"/>
    <xf numFmtId="0" fontId="29" fillId="0" borderId="0" xfId="0" applyFont="1" applyAlignment="1">
      <alignment horizontal="center"/>
    </xf>
    <xf numFmtId="3" fontId="28" fillId="0" borderId="0" xfId="0" applyNumberFormat="1" applyFont="1"/>
    <xf numFmtId="0" fontId="28" fillId="0" borderId="0" xfId="0" applyFont="1" applyAlignment="1">
      <alignment horizontal="center"/>
    </xf>
    <xf numFmtId="0" fontId="28" fillId="0" borderId="0" xfId="0" applyFont="1" applyAlignment="1">
      <alignment horizontal="right"/>
    </xf>
    <xf numFmtId="0" fontId="28" fillId="0" borderId="0" xfId="0" applyFont="1" applyAlignment="1">
      <alignment horizontal="left"/>
    </xf>
    <xf numFmtId="0" fontId="8" fillId="0" borderId="0" xfId="0" applyFont="1"/>
    <xf numFmtId="3" fontId="7" fillId="0" borderId="0" xfId="0" applyNumberFormat="1" applyFont="1"/>
    <xf numFmtId="3" fontId="7" fillId="0" borderId="0" xfId="0" applyNumberFormat="1" applyFont="1" applyAlignment="1">
      <alignment vertical="center"/>
    </xf>
    <xf numFmtId="6" fontId="29" fillId="0" borderId="0" xfId="0" applyNumberFormat="1" applyFont="1"/>
    <xf numFmtId="10" fontId="28" fillId="0" borderId="0" xfId="0" applyNumberFormat="1" applyFont="1"/>
    <xf numFmtId="0" fontId="22" fillId="2" borderId="0" xfId="0" applyFont="1" applyFill="1" applyBorder="1" applyAlignment="1">
      <alignment horizontal="right"/>
    </xf>
    <xf numFmtId="41" fontId="22" fillId="2" borderId="0" xfId="0" applyNumberFormat="1" applyFont="1" applyFill="1" applyBorder="1"/>
    <xf numFmtId="41" fontId="21" fillId="2" borderId="0" xfId="0" applyNumberFormat="1" applyFont="1" applyFill="1" applyBorder="1" applyAlignment="1"/>
    <xf numFmtId="9" fontId="21" fillId="2" borderId="0" xfId="4" applyFont="1" applyFill="1" applyBorder="1" applyAlignment="1">
      <alignment horizontal="center"/>
    </xf>
    <xf numFmtId="41" fontId="8" fillId="2" borderId="0" xfId="0" applyNumberFormat="1" applyFont="1" applyFill="1" applyBorder="1" applyAlignment="1"/>
    <xf numFmtId="0" fontId="22" fillId="8" borderId="0" xfId="0" applyFont="1" applyFill="1" applyBorder="1" applyAlignment="1">
      <alignment horizontal="left"/>
    </xf>
    <xf numFmtId="0" fontId="22" fillId="6" borderId="0" xfId="0" applyFont="1" applyFill="1" applyBorder="1" applyAlignment="1"/>
    <xf numFmtId="0" fontId="28" fillId="11" borderId="1" xfId="0" applyFont="1" applyFill="1" applyBorder="1"/>
    <xf numFmtId="0" fontId="28" fillId="0" borderId="2" xfId="0" applyFont="1" applyBorder="1"/>
    <xf numFmtId="37" fontId="28" fillId="0" borderId="2" xfId="0" applyNumberFormat="1" applyFont="1" applyBorder="1"/>
    <xf numFmtId="0" fontId="28" fillId="0" borderId="1" xfId="0" applyFont="1" applyBorder="1"/>
    <xf numFmtId="37" fontId="28" fillId="0" borderId="1" xfId="0" applyNumberFormat="1" applyFont="1" applyBorder="1"/>
    <xf numFmtId="0" fontId="28" fillId="0" borderId="1" xfId="0" applyFont="1" applyBorder="1" applyAlignment="1">
      <alignment horizontal="left"/>
    </xf>
    <xf numFmtId="37" fontId="28" fillId="0" borderId="4" xfId="0" applyNumberFormat="1" applyFont="1" applyBorder="1"/>
    <xf numFmtId="37" fontId="7" fillId="11" borderId="1" xfId="0" applyNumberFormat="1" applyFont="1" applyFill="1" applyBorder="1"/>
    <xf numFmtId="0" fontId="29" fillId="11" borderId="1" xfId="0" applyFont="1" applyFill="1" applyBorder="1" applyAlignment="1"/>
    <xf numFmtId="0" fontId="30" fillId="11" borderId="6" xfId="0" applyFont="1" applyFill="1" applyBorder="1" applyAlignment="1"/>
    <xf numFmtId="0" fontId="30" fillId="11" borderId="3" xfId="0" applyFont="1" applyFill="1" applyBorder="1" applyAlignment="1"/>
    <xf numFmtId="0" fontId="22" fillId="5" borderId="1" xfId="0" applyFont="1" applyFill="1" applyBorder="1" applyAlignment="1">
      <alignment horizontal="right"/>
    </xf>
    <xf numFmtId="0" fontId="20" fillId="0" borderId="1" xfId="0" applyFont="1" applyFill="1" applyBorder="1" applyAlignment="1">
      <alignment horizontal="right"/>
    </xf>
    <xf numFmtId="41" fontId="20" fillId="0" borderId="1" xfId="0" applyNumberFormat="1" applyFont="1" applyFill="1" applyBorder="1"/>
    <xf numFmtId="41" fontId="22" fillId="5" borderId="1" xfId="0" applyNumberFormat="1" applyFont="1" applyFill="1" applyBorder="1"/>
    <xf numFmtId="41" fontId="21" fillId="5" borderId="1" xfId="0" applyNumberFormat="1" applyFont="1" applyFill="1" applyBorder="1" applyAlignment="1"/>
    <xf numFmtId="41" fontId="22" fillId="5" borderId="1" xfId="3" applyNumberFormat="1" applyFont="1" applyFill="1" applyBorder="1"/>
    <xf numFmtId="0" fontId="19" fillId="0" borderId="1" xfId="0" applyFont="1" applyFill="1" applyBorder="1" applyAlignment="1">
      <alignment horizontal="center"/>
    </xf>
    <xf numFmtId="9" fontId="20" fillId="0" borderId="1" xfId="4" applyNumberFormat="1" applyFont="1" applyFill="1" applyBorder="1" applyAlignment="1">
      <alignment horizontal="center"/>
    </xf>
    <xf numFmtId="41" fontId="19" fillId="0" borderId="1" xfId="0" applyNumberFormat="1" applyFont="1" applyFill="1" applyBorder="1" applyAlignment="1"/>
    <xf numFmtId="0" fontId="28" fillId="0" borderId="5" xfId="0" applyFont="1" applyBorder="1" applyAlignment="1">
      <alignment horizontal="left"/>
    </xf>
    <xf numFmtId="0" fontId="28" fillId="0" borderId="0" xfId="0" applyFont="1" applyBorder="1" applyAlignment="1">
      <alignment horizontal="left"/>
    </xf>
    <xf numFmtId="0" fontId="29" fillId="11" borderId="1" xfId="0" applyFont="1" applyFill="1" applyBorder="1" applyAlignment="1">
      <alignment horizontal="right"/>
    </xf>
    <xf numFmtId="0" fontId="0" fillId="9" borderId="0" xfId="0" applyFill="1" applyBorder="1" applyAlignment="1">
      <alignment horizontal="left" wrapText="1"/>
    </xf>
    <xf numFmtId="0" fontId="2" fillId="9" borderId="0" xfId="0" applyFont="1" applyFill="1" applyBorder="1" applyAlignment="1">
      <alignment horizontal="center"/>
    </xf>
    <xf numFmtId="0" fontId="14" fillId="0" borderId="0" xfId="0" applyFont="1" applyFill="1" applyBorder="1" applyAlignment="1">
      <alignment horizontal="center" vertical="center"/>
    </xf>
    <xf numFmtId="0" fontId="24" fillId="8" borderId="0" xfId="0" applyFont="1" applyFill="1" applyBorder="1" applyAlignment="1">
      <alignment horizontal="left"/>
    </xf>
    <xf numFmtId="0" fontId="24" fillId="6" borderId="0" xfId="0" applyFont="1" applyFill="1" applyBorder="1" applyAlignment="1">
      <alignment horizontal="left"/>
    </xf>
    <xf numFmtId="0" fontId="24" fillId="7" borderId="0" xfId="0" applyFont="1" applyFill="1" applyBorder="1" applyAlignment="1">
      <alignment horizontal="left"/>
    </xf>
    <xf numFmtId="0" fontId="24" fillId="4" borderId="0" xfId="0" applyFont="1" applyFill="1" applyBorder="1" applyAlignment="1">
      <alignment horizontal="left"/>
    </xf>
    <xf numFmtId="0" fontId="22" fillId="5" borderId="4" xfId="0" applyFont="1" applyFill="1" applyBorder="1" applyAlignment="1">
      <alignment horizontal="center" vertical="center" textRotation="90"/>
    </xf>
    <xf numFmtId="0" fontId="22" fillId="5" borderId="7" xfId="0" applyFont="1" applyFill="1" applyBorder="1" applyAlignment="1">
      <alignment horizontal="center" vertical="center" textRotation="90"/>
    </xf>
    <xf numFmtId="0" fontId="22" fillId="0" borderId="0" xfId="0" applyFont="1" applyFill="1" applyBorder="1" applyAlignment="1">
      <alignment horizontal="right"/>
    </xf>
    <xf numFmtId="41" fontId="22" fillId="0" borderId="0" xfId="0" applyNumberFormat="1" applyFont="1" applyFill="1" applyBorder="1"/>
    <xf numFmtId="41" fontId="21" fillId="0" borderId="0" xfId="0" applyNumberFormat="1" applyFont="1" applyFill="1" applyBorder="1" applyAlignment="1"/>
    <xf numFmtId="41" fontId="22" fillId="0" borderId="0" xfId="3" applyNumberFormat="1" applyFont="1" applyFill="1" applyBorder="1"/>
    <xf numFmtId="0" fontId="0" fillId="0" borderId="0" xfId="0" applyFill="1" applyBorder="1" applyAlignment="1">
      <alignment horizontal="center" wrapText="1"/>
    </xf>
    <xf numFmtId="0" fontId="0" fillId="0" borderId="0" xfId="0" applyFill="1" applyBorder="1" applyAlignment="1"/>
    <xf numFmtId="0" fontId="22" fillId="5" borderId="2" xfId="0" applyFont="1" applyFill="1" applyBorder="1" applyAlignment="1">
      <alignment horizontal="center" vertical="center" textRotation="90"/>
    </xf>
    <xf numFmtId="41" fontId="31" fillId="5" borderId="1" xfId="3" applyNumberFormat="1" applyFont="1" applyFill="1" applyBorder="1"/>
  </cellXfs>
  <cellStyles count="5">
    <cellStyle name="Comma" xfId="3" builtinId="3"/>
    <cellStyle name="Currency" xfId="1" builtinId="4"/>
    <cellStyle name="Normal" xfId="0" builtinId="0"/>
    <cellStyle name="Normal_FY'99 AS Monthly Summary" xfId="2" xr:uid="{00000000-0005-0000-0000-000003000000}"/>
    <cellStyle name="Percent" xfId="4" builtinId="5"/>
  </cellStyles>
  <dxfs count="0"/>
  <tableStyles count="0" defaultTableStyle="TableStyleMedium2" defaultPivotStyle="PivotStyleLight16"/>
  <colors>
    <mruColors>
      <color rgb="FFFFC489"/>
      <color rgb="FFFFFF9F"/>
      <color rgb="FFFFFF66"/>
      <color rgb="FFDCCBC6"/>
      <color rgb="FFD0BBD9"/>
      <color rgb="FF9966FF"/>
      <color rgb="FFE2E2E2"/>
      <color rgb="FFE0A8AD"/>
      <color rgb="FFDA969C"/>
      <color rgb="FFC2A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163"/>
  <sheetViews>
    <sheetView tabSelected="1" zoomScaleNormal="100" workbookViewId="0">
      <pane xSplit="3" ySplit="2" topLeftCell="K3" activePane="bottomRight" state="frozen"/>
      <selection pane="topRight" activeCell="D1" sqref="D1"/>
      <selection pane="bottomLeft" activeCell="A3" sqref="A3"/>
      <selection pane="bottomRight" activeCell="O150" sqref="O150"/>
    </sheetView>
  </sheetViews>
  <sheetFormatPr defaultRowHeight="14.25"/>
  <cols>
    <col min="1" max="1" width="3.86328125" style="5" hidden="1" customWidth="1"/>
    <col min="2" max="2" width="15.59765625" style="1" customWidth="1"/>
    <col min="3" max="3" width="49" customWidth="1"/>
    <col min="4" max="5" width="13.86328125" style="6" hidden="1" customWidth="1"/>
    <col min="6" max="6" width="14.1328125" style="11" hidden="1" customWidth="1"/>
    <col min="7" max="7" width="14.3984375" style="11" hidden="1" customWidth="1"/>
    <col min="8" max="8" width="14" hidden="1" customWidth="1"/>
    <col min="9" max="10" width="14.59765625" hidden="1" customWidth="1"/>
    <col min="11" max="11" width="14.86328125" customWidth="1"/>
    <col min="12" max="13" width="14.86328125" hidden="1" customWidth="1"/>
    <col min="14" max="16" width="14.86328125" customWidth="1"/>
    <col min="17" max="17" width="24.86328125" style="1" customWidth="1"/>
    <col min="18" max="18" width="91" style="7" customWidth="1"/>
  </cols>
  <sheetData>
    <row r="1" spans="1:18" ht="21.75">
      <c r="A1" s="197" t="s">
        <v>0</v>
      </c>
      <c r="B1" s="197"/>
      <c r="C1" s="197"/>
      <c r="D1" s="197"/>
      <c r="E1" s="197"/>
      <c r="F1" s="197"/>
      <c r="G1" s="197"/>
      <c r="H1" s="197"/>
      <c r="I1" s="197"/>
      <c r="J1" s="197"/>
      <c r="K1" s="197"/>
      <c r="L1" s="197"/>
      <c r="M1" s="197"/>
      <c r="N1" s="197"/>
      <c r="O1" s="197"/>
      <c r="P1" s="197"/>
      <c r="Q1" s="197"/>
      <c r="R1" s="197"/>
    </row>
    <row r="2" spans="1:18" ht="30" customHeight="1">
      <c r="B2" s="19"/>
      <c r="C2" s="5"/>
      <c r="D2" s="50" t="s">
        <v>1</v>
      </c>
      <c r="E2" s="50" t="s">
        <v>2</v>
      </c>
      <c r="F2" s="50" t="s">
        <v>3</v>
      </c>
      <c r="G2" s="50" t="s">
        <v>4</v>
      </c>
      <c r="H2" s="51" t="s">
        <v>5</v>
      </c>
      <c r="I2" s="51" t="s">
        <v>6</v>
      </c>
      <c r="J2" s="52" t="s">
        <v>7</v>
      </c>
      <c r="K2" s="106" t="s">
        <v>341</v>
      </c>
      <c r="L2" s="106" t="s">
        <v>8</v>
      </c>
      <c r="M2" s="107" t="s">
        <v>9</v>
      </c>
      <c r="N2" s="107" t="s">
        <v>340</v>
      </c>
      <c r="O2" s="107" t="s">
        <v>338</v>
      </c>
      <c r="P2" s="107" t="s">
        <v>339</v>
      </c>
      <c r="Q2" s="107" t="s">
        <v>10</v>
      </c>
      <c r="R2" s="108" t="s">
        <v>11</v>
      </c>
    </row>
    <row r="3" spans="1:18" ht="16.899999999999999">
      <c r="B3" s="198" t="s">
        <v>12</v>
      </c>
      <c r="C3" s="198"/>
      <c r="D3" s="131"/>
      <c r="E3" s="131"/>
      <c r="F3" s="132"/>
      <c r="G3" s="132"/>
      <c r="H3" s="132"/>
      <c r="I3" s="132"/>
      <c r="J3" s="132"/>
      <c r="K3" s="132"/>
      <c r="L3" s="132"/>
      <c r="M3" s="132"/>
      <c r="N3" s="132"/>
      <c r="O3" s="132"/>
      <c r="P3" s="132"/>
      <c r="Q3" s="133"/>
      <c r="R3" s="134" t="s">
        <v>13</v>
      </c>
    </row>
    <row r="4" spans="1:18" ht="44.45" customHeight="1">
      <c r="A4" s="5">
        <v>46</v>
      </c>
      <c r="B4" s="9" t="s">
        <v>14</v>
      </c>
      <c r="C4" s="36" t="s">
        <v>15</v>
      </c>
      <c r="D4" s="10">
        <v>7665</v>
      </c>
      <c r="E4" s="10">
        <v>8028</v>
      </c>
      <c r="F4" s="15">
        <v>20373</v>
      </c>
      <c r="G4" s="15">
        <v>21203</v>
      </c>
      <c r="H4" s="15">
        <v>29469</v>
      </c>
      <c r="I4" s="15">
        <v>56123</v>
      </c>
      <c r="J4" s="15">
        <v>57967</v>
      </c>
      <c r="K4" s="15">
        <v>65783</v>
      </c>
      <c r="L4" s="15">
        <v>66268</v>
      </c>
      <c r="M4" s="15">
        <v>66248</v>
      </c>
      <c r="N4" s="15">
        <v>66849</v>
      </c>
      <c r="O4" s="15"/>
      <c r="P4" s="15"/>
      <c r="Q4" s="78" t="s">
        <v>16</v>
      </c>
      <c r="R4" s="68" t="s">
        <v>17</v>
      </c>
    </row>
    <row r="5" spans="1:18" ht="28.5">
      <c r="A5" s="5">
        <v>48</v>
      </c>
      <c r="B5" s="4" t="s">
        <v>18</v>
      </c>
      <c r="C5" s="3" t="s">
        <v>19</v>
      </c>
      <c r="D5" s="13">
        <v>5000</v>
      </c>
      <c r="E5" s="13">
        <v>2000</v>
      </c>
      <c r="F5" s="16">
        <v>2000</v>
      </c>
      <c r="G5" s="20">
        <v>1500</v>
      </c>
      <c r="H5" s="20">
        <v>1200</v>
      </c>
      <c r="I5" s="20">
        <v>1200</v>
      </c>
      <c r="J5" s="20">
        <v>1200</v>
      </c>
      <c r="K5" s="20">
        <v>1200</v>
      </c>
      <c r="L5" s="20">
        <v>1200</v>
      </c>
      <c r="M5" s="20">
        <v>1200</v>
      </c>
      <c r="N5" s="20">
        <v>1200</v>
      </c>
      <c r="O5" s="20"/>
      <c r="P5" s="20"/>
      <c r="Q5" s="4"/>
      <c r="R5" s="34" t="s">
        <v>20</v>
      </c>
    </row>
    <row r="6" spans="1:18" ht="28.5">
      <c r="A6" s="5">
        <v>49</v>
      </c>
      <c r="B6" s="9" t="s">
        <v>21</v>
      </c>
      <c r="C6" s="36" t="s">
        <v>22</v>
      </c>
      <c r="D6" s="10">
        <v>1000</v>
      </c>
      <c r="E6" s="10">
        <v>1000</v>
      </c>
      <c r="F6" s="15">
        <v>10000</v>
      </c>
      <c r="G6" s="15">
        <v>14000</v>
      </c>
      <c r="H6" s="15">
        <v>14000</v>
      </c>
      <c r="I6" s="15">
        <v>14000</v>
      </c>
      <c r="J6" s="15">
        <v>14000</v>
      </c>
      <c r="K6" s="15">
        <v>12000</v>
      </c>
      <c r="L6" s="15">
        <v>12000</v>
      </c>
      <c r="M6" s="15">
        <v>12000</v>
      </c>
      <c r="N6" s="15">
        <v>12000</v>
      </c>
      <c r="O6" s="15"/>
      <c r="P6" s="15"/>
      <c r="Q6" s="79"/>
      <c r="R6" s="68" t="s">
        <v>23</v>
      </c>
    </row>
    <row r="7" spans="1:18" ht="42.75">
      <c r="A7" s="5">
        <v>50</v>
      </c>
      <c r="B7" s="4" t="s">
        <v>24</v>
      </c>
      <c r="C7" s="3" t="s">
        <v>25</v>
      </c>
      <c r="D7" s="13">
        <v>5157</v>
      </c>
      <c r="E7" s="13">
        <v>2570</v>
      </c>
      <c r="F7" s="16">
        <v>4250</v>
      </c>
      <c r="G7" s="20">
        <v>4000</v>
      </c>
      <c r="H7" s="20">
        <v>3500</v>
      </c>
      <c r="I7" s="20">
        <v>3385</v>
      </c>
      <c r="J7" s="20">
        <v>2635</v>
      </c>
      <c r="K7" s="20">
        <v>2635</v>
      </c>
      <c r="L7" s="20">
        <v>2570</v>
      </c>
      <c r="M7" s="20">
        <v>2570</v>
      </c>
      <c r="N7" s="20">
        <v>2570</v>
      </c>
      <c r="O7" s="20"/>
      <c r="P7" s="20"/>
      <c r="Q7" s="4"/>
      <c r="R7" s="34" t="s">
        <v>26</v>
      </c>
    </row>
    <row r="8" spans="1:18" ht="42.75">
      <c r="A8" s="5">
        <v>51</v>
      </c>
      <c r="B8" s="9" t="s">
        <v>27</v>
      </c>
      <c r="C8" s="36" t="s">
        <v>28</v>
      </c>
      <c r="D8" s="10"/>
      <c r="E8" s="10"/>
      <c r="F8" s="15">
        <v>0</v>
      </c>
      <c r="G8" s="15">
        <v>0</v>
      </c>
      <c r="H8" s="15">
        <v>0</v>
      </c>
      <c r="I8" s="15">
        <v>0</v>
      </c>
      <c r="J8" s="15">
        <v>0</v>
      </c>
      <c r="K8" s="15">
        <v>0</v>
      </c>
      <c r="L8" s="15">
        <v>0</v>
      </c>
      <c r="M8" s="15">
        <v>0</v>
      </c>
      <c r="N8" s="15">
        <v>0</v>
      </c>
      <c r="O8" s="15"/>
      <c r="P8" s="15"/>
      <c r="Q8" s="79" t="s">
        <v>29</v>
      </c>
      <c r="R8" s="68" t="s">
        <v>30</v>
      </c>
    </row>
    <row r="9" spans="1:18" ht="43.15" customHeight="1">
      <c r="A9" s="5">
        <v>47</v>
      </c>
      <c r="B9" s="4" t="s">
        <v>31</v>
      </c>
      <c r="C9" s="3" t="s">
        <v>32</v>
      </c>
      <c r="D9" s="13">
        <v>33000</v>
      </c>
      <c r="E9" s="13">
        <v>33000</v>
      </c>
      <c r="F9" s="16">
        <v>33000</v>
      </c>
      <c r="G9" s="20">
        <v>33000</v>
      </c>
      <c r="H9" s="20">
        <v>33000</v>
      </c>
      <c r="I9" s="20">
        <v>33000</v>
      </c>
      <c r="J9" s="20">
        <v>33000</v>
      </c>
      <c r="K9" s="20">
        <v>33000</v>
      </c>
      <c r="L9" s="20">
        <v>33000</v>
      </c>
      <c r="M9" s="20">
        <v>33000</v>
      </c>
      <c r="N9" s="20">
        <v>33000</v>
      </c>
      <c r="O9" s="20"/>
      <c r="P9" s="20"/>
      <c r="Q9" s="4"/>
      <c r="R9" s="34" t="s">
        <v>33</v>
      </c>
    </row>
    <row r="10" spans="1:18" ht="15.75">
      <c r="B10" s="19"/>
      <c r="C10" s="135" t="s">
        <v>34</v>
      </c>
      <c r="D10" s="136">
        <f>SUM(D4:D7)</f>
        <v>18822</v>
      </c>
      <c r="E10" s="136">
        <f>SUM(E4:E7)</f>
        <v>13598</v>
      </c>
      <c r="F10" s="137">
        <f>SUM(F4:F8)</f>
        <v>36623</v>
      </c>
      <c r="G10" s="137">
        <f>SUM(G4:G8)</f>
        <v>40703</v>
      </c>
      <c r="H10" s="137">
        <f>SUM(H4:H8)</f>
        <v>48169</v>
      </c>
      <c r="I10" s="137">
        <f>SUM(I4:I8)</f>
        <v>74708</v>
      </c>
      <c r="J10" s="137">
        <f>SUM(J4:J8)</f>
        <v>75802</v>
      </c>
      <c r="K10" s="137">
        <f>SUM(K4:K9)</f>
        <v>114618</v>
      </c>
      <c r="L10" s="137">
        <f>SUM(L4:L8)</f>
        <v>82038</v>
      </c>
      <c r="M10" s="137">
        <f>SUM(M4:M8)</f>
        <v>82018</v>
      </c>
      <c r="N10" s="137">
        <f>SUM(N4:N9)</f>
        <v>115619</v>
      </c>
      <c r="O10" s="137"/>
      <c r="P10" s="137"/>
      <c r="Q10" s="138">
        <f>N10/K10-1</f>
        <v>8.7333577623061043E-3</v>
      </c>
      <c r="R10" s="139"/>
    </row>
    <row r="11" spans="1:18" ht="25.15" customHeight="1"/>
    <row r="12" spans="1:18" ht="16.899999999999999">
      <c r="B12" s="198" t="s">
        <v>35</v>
      </c>
      <c r="C12" s="198"/>
      <c r="D12" s="198"/>
      <c r="E12" s="198"/>
      <c r="F12" s="198"/>
      <c r="G12" s="198"/>
      <c r="H12" s="198"/>
      <c r="I12" s="198"/>
      <c r="J12" s="198"/>
      <c r="K12" s="198"/>
      <c r="L12" s="198"/>
      <c r="M12" s="198"/>
      <c r="N12" s="198"/>
      <c r="O12" s="198"/>
      <c r="P12" s="198"/>
      <c r="Q12" s="198"/>
      <c r="R12" s="134" t="s">
        <v>13</v>
      </c>
    </row>
    <row r="13" spans="1:18" ht="28.5">
      <c r="A13" s="5">
        <v>38</v>
      </c>
      <c r="B13" s="9" t="s">
        <v>36</v>
      </c>
      <c r="C13" s="36" t="s">
        <v>37</v>
      </c>
      <c r="D13" s="10">
        <v>6405</v>
      </c>
      <c r="E13" s="10">
        <v>6050</v>
      </c>
      <c r="F13" s="15">
        <v>6085</v>
      </c>
      <c r="G13" s="15">
        <v>5085</v>
      </c>
      <c r="H13" s="15">
        <v>5000</v>
      </c>
      <c r="I13" s="15">
        <v>4500</v>
      </c>
      <c r="J13" s="15">
        <v>5350</v>
      </c>
      <c r="K13" s="15">
        <v>5225</v>
      </c>
      <c r="L13" s="15">
        <v>5225</v>
      </c>
      <c r="M13" s="15">
        <v>5225</v>
      </c>
      <c r="N13" s="15">
        <v>5225</v>
      </c>
      <c r="O13" s="15"/>
      <c r="P13" s="15"/>
      <c r="Q13" s="79"/>
      <c r="R13" s="68" t="s">
        <v>38</v>
      </c>
    </row>
    <row r="14" spans="1:18" ht="42.75">
      <c r="A14" s="5">
        <v>39</v>
      </c>
      <c r="B14" s="4" t="s">
        <v>39</v>
      </c>
      <c r="C14" s="3" t="s">
        <v>40</v>
      </c>
      <c r="D14" s="13">
        <v>3400</v>
      </c>
      <c r="E14" s="13">
        <v>3500</v>
      </c>
      <c r="F14" s="16">
        <v>3450</v>
      </c>
      <c r="G14" s="20">
        <v>3450</v>
      </c>
      <c r="H14" s="20">
        <v>3450</v>
      </c>
      <c r="I14" s="20">
        <v>3600</v>
      </c>
      <c r="J14" s="20">
        <v>4000</v>
      </c>
      <c r="K14" s="20">
        <v>4020</v>
      </c>
      <c r="L14" s="20">
        <v>4020</v>
      </c>
      <c r="M14" s="20">
        <v>4020</v>
      </c>
      <c r="N14" s="20">
        <v>4020</v>
      </c>
      <c r="O14" s="20"/>
      <c r="P14" s="20"/>
      <c r="Q14" s="4"/>
      <c r="R14" s="34" t="s">
        <v>41</v>
      </c>
    </row>
    <row r="15" spans="1:18" ht="46.15" customHeight="1">
      <c r="A15" s="5">
        <v>37</v>
      </c>
      <c r="B15" s="9" t="s">
        <v>42</v>
      </c>
      <c r="C15" s="36" t="s">
        <v>43</v>
      </c>
      <c r="D15" s="10">
        <v>28861</v>
      </c>
      <c r="E15" s="10">
        <v>29043</v>
      </c>
      <c r="F15" s="15">
        <v>36281</v>
      </c>
      <c r="G15" s="15">
        <v>40572</v>
      </c>
      <c r="H15" s="15">
        <v>40472</v>
      </c>
      <c r="I15" s="15">
        <v>56679</v>
      </c>
      <c r="J15" s="15">
        <v>56473</v>
      </c>
      <c r="K15" s="15">
        <v>67143</v>
      </c>
      <c r="L15" s="15">
        <v>23700</v>
      </c>
      <c r="M15" s="15">
        <v>23700</v>
      </c>
      <c r="N15" s="15">
        <v>24040</v>
      </c>
      <c r="O15" s="15"/>
      <c r="P15" s="15"/>
      <c r="Q15" s="79" t="s">
        <v>44</v>
      </c>
      <c r="R15" s="68" t="s">
        <v>45</v>
      </c>
    </row>
    <row r="16" spans="1:18" ht="42.75">
      <c r="A16" s="5">
        <v>40</v>
      </c>
      <c r="B16" s="4" t="s">
        <v>46</v>
      </c>
      <c r="C16" s="3" t="s">
        <v>47</v>
      </c>
      <c r="D16" s="13">
        <v>2750</v>
      </c>
      <c r="E16" s="13">
        <v>2900</v>
      </c>
      <c r="F16" s="16">
        <v>3645</v>
      </c>
      <c r="G16" s="20">
        <v>3645</v>
      </c>
      <c r="H16" s="20">
        <v>3645</v>
      </c>
      <c r="I16" s="20">
        <v>3575</v>
      </c>
      <c r="J16" s="20">
        <v>3275</v>
      </c>
      <c r="K16" s="20">
        <v>3440</v>
      </c>
      <c r="L16" s="20">
        <v>47489</v>
      </c>
      <c r="M16" s="20">
        <v>47489</v>
      </c>
      <c r="N16" s="20">
        <v>47995</v>
      </c>
      <c r="O16" s="20"/>
      <c r="P16" s="20"/>
      <c r="Q16" s="80" t="s">
        <v>48</v>
      </c>
      <c r="R16" s="34" t="s">
        <v>49</v>
      </c>
    </row>
    <row r="17" spans="1:18" ht="15.75">
      <c r="B17" s="19"/>
      <c r="C17" s="135" t="s">
        <v>50</v>
      </c>
      <c r="D17" s="136">
        <f t="shared" ref="D17:N17" si="0">SUM(D13:D16)</f>
        <v>41416</v>
      </c>
      <c r="E17" s="136">
        <f t="shared" si="0"/>
        <v>41493</v>
      </c>
      <c r="F17" s="137">
        <f t="shared" si="0"/>
        <v>49461</v>
      </c>
      <c r="G17" s="137">
        <f t="shared" si="0"/>
        <v>52752</v>
      </c>
      <c r="H17" s="137">
        <f t="shared" si="0"/>
        <v>52567</v>
      </c>
      <c r="I17" s="137">
        <f t="shared" si="0"/>
        <v>68354</v>
      </c>
      <c r="J17" s="137">
        <f t="shared" si="0"/>
        <v>69098</v>
      </c>
      <c r="K17" s="137">
        <f t="shared" si="0"/>
        <v>79828</v>
      </c>
      <c r="L17" s="137">
        <f t="shared" si="0"/>
        <v>80434</v>
      </c>
      <c r="M17" s="137">
        <f t="shared" si="0"/>
        <v>80434</v>
      </c>
      <c r="N17" s="137">
        <f t="shared" si="0"/>
        <v>81280</v>
      </c>
      <c r="O17" s="137"/>
      <c r="P17" s="137"/>
      <c r="Q17" s="138">
        <f>N17/K17-1</f>
        <v>1.8189106579145076E-2</v>
      </c>
      <c r="R17" s="139"/>
    </row>
    <row r="18" spans="1:18" ht="25.9" customHeight="1">
      <c r="C18" s="101"/>
    </row>
    <row r="19" spans="1:18" ht="16.899999999999999">
      <c r="B19" s="198" t="s">
        <v>51</v>
      </c>
      <c r="C19" s="198"/>
      <c r="D19" s="198"/>
      <c r="E19" s="198"/>
      <c r="F19" s="198"/>
      <c r="G19" s="198"/>
      <c r="H19" s="198"/>
      <c r="I19" s="198"/>
      <c r="J19" s="198"/>
      <c r="K19" s="198"/>
      <c r="L19" s="198"/>
      <c r="M19" s="198"/>
      <c r="N19" s="198"/>
      <c r="O19" s="198"/>
      <c r="P19" s="198"/>
      <c r="Q19" s="198"/>
      <c r="R19" s="134" t="s">
        <v>13</v>
      </c>
    </row>
    <row r="20" spans="1:18" ht="42.75">
      <c r="B20" s="9" t="s">
        <v>52</v>
      </c>
      <c r="C20" s="36" t="s">
        <v>53</v>
      </c>
      <c r="D20" s="10">
        <v>700</v>
      </c>
      <c r="E20" s="10">
        <v>700</v>
      </c>
      <c r="F20" s="15">
        <v>800</v>
      </c>
      <c r="G20" s="15">
        <v>800</v>
      </c>
      <c r="H20" s="15">
        <v>800</v>
      </c>
      <c r="I20" s="15">
        <v>800</v>
      </c>
      <c r="J20" s="15">
        <v>800</v>
      </c>
      <c r="K20" s="15">
        <v>800</v>
      </c>
      <c r="L20" s="15">
        <v>800</v>
      </c>
      <c r="M20" s="15">
        <v>800</v>
      </c>
      <c r="N20" s="15">
        <v>800</v>
      </c>
      <c r="O20" s="15"/>
      <c r="P20" s="15"/>
      <c r="Q20" s="78"/>
      <c r="R20" s="68" t="s">
        <v>54</v>
      </c>
    </row>
    <row r="21" spans="1:18" ht="42.75">
      <c r="B21" s="4" t="s">
        <v>55</v>
      </c>
      <c r="C21" s="3" t="s">
        <v>56</v>
      </c>
      <c r="D21" s="13">
        <v>20267</v>
      </c>
      <c r="E21" s="13">
        <v>25345</v>
      </c>
      <c r="F21" s="16">
        <v>29673</v>
      </c>
      <c r="G21" s="20">
        <v>29773</v>
      </c>
      <c r="H21" s="20">
        <v>29789</v>
      </c>
      <c r="I21" s="20">
        <v>31463</v>
      </c>
      <c r="J21" s="20">
        <v>31689</v>
      </c>
      <c r="K21" s="20">
        <v>34567</v>
      </c>
      <c r="L21" s="20">
        <v>34922</v>
      </c>
      <c r="M21" s="20">
        <v>34922</v>
      </c>
      <c r="N21" s="20">
        <v>35109</v>
      </c>
      <c r="O21" s="20"/>
      <c r="P21" s="20"/>
      <c r="Q21" s="80" t="s">
        <v>57</v>
      </c>
      <c r="R21" s="34" t="s">
        <v>58</v>
      </c>
    </row>
    <row r="22" spans="1:18" ht="42.75">
      <c r="B22" s="9" t="s">
        <v>59</v>
      </c>
      <c r="C22" s="36" t="s">
        <v>60</v>
      </c>
      <c r="D22" s="10">
        <v>63286</v>
      </c>
      <c r="E22" s="10">
        <v>64574</v>
      </c>
      <c r="F22" s="15">
        <v>66318</v>
      </c>
      <c r="G22" s="15">
        <v>66881</v>
      </c>
      <c r="H22" s="15">
        <v>66880</v>
      </c>
      <c r="I22" s="15">
        <v>77076</v>
      </c>
      <c r="J22" s="15">
        <v>82507</v>
      </c>
      <c r="K22" s="15">
        <v>91558</v>
      </c>
      <c r="L22" s="15">
        <v>91164</v>
      </c>
      <c r="M22" s="15">
        <v>91064</v>
      </c>
      <c r="N22" s="15">
        <v>92143</v>
      </c>
      <c r="O22" s="15"/>
      <c r="P22" s="15"/>
      <c r="Q22" s="78" t="s">
        <v>16</v>
      </c>
      <c r="R22" s="68" t="s">
        <v>61</v>
      </c>
    </row>
    <row r="23" spans="1:18" ht="15.75">
      <c r="B23" s="19"/>
      <c r="C23" s="135" t="s">
        <v>62</v>
      </c>
      <c r="D23" s="136">
        <f t="shared" ref="D23:J23" si="1">SUM(D20:D21)</f>
        <v>20967</v>
      </c>
      <c r="E23" s="136">
        <f t="shared" si="1"/>
        <v>26045</v>
      </c>
      <c r="F23" s="137">
        <f t="shared" si="1"/>
        <v>30473</v>
      </c>
      <c r="G23" s="137">
        <f t="shared" si="1"/>
        <v>30573</v>
      </c>
      <c r="H23" s="137">
        <f t="shared" si="1"/>
        <v>30589</v>
      </c>
      <c r="I23" s="137">
        <f t="shared" si="1"/>
        <v>32263</v>
      </c>
      <c r="J23" s="137">
        <f t="shared" si="1"/>
        <v>32489</v>
      </c>
      <c r="K23" s="137">
        <f>SUM(K20:K22)</f>
        <v>126925</v>
      </c>
      <c r="L23" s="137">
        <f>SUM(L20:L21)</f>
        <v>35722</v>
      </c>
      <c r="M23" s="137">
        <f>SUM(M20:M21)</f>
        <v>35722</v>
      </c>
      <c r="N23" s="137">
        <f>SUM(N20:N22)</f>
        <v>128052</v>
      </c>
      <c r="O23" s="137"/>
      <c r="P23" s="137"/>
      <c r="Q23" s="138">
        <f>N23/K23-1</f>
        <v>8.8792594051605445E-3</v>
      </c>
      <c r="R23" s="139"/>
    </row>
    <row r="24" spans="1:18" ht="31.15" customHeight="1"/>
    <row r="25" spans="1:18" ht="16.899999999999999">
      <c r="B25" s="198" t="s">
        <v>63</v>
      </c>
      <c r="C25" s="198"/>
      <c r="D25" s="198"/>
      <c r="E25" s="198"/>
      <c r="F25" s="198"/>
      <c r="G25" s="198"/>
      <c r="H25" s="198"/>
      <c r="I25" s="198"/>
      <c r="J25" s="198"/>
      <c r="K25" s="198"/>
      <c r="L25" s="198"/>
      <c r="M25" s="198"/>
      <c r="N25" s="198"/>
      <c r="O25" s="198"/>
      <c r="P25" s="198"/>
      <c r="Q25" s="198"/>
      <c r="R25" s="134" t="s">
        <v>13</v>
      </c>
    </row>
    <row r="26" spans="1:18" ht="28.5">
      <c r="A26" s="5">
        <v>22</v>
      </c>
      <c r="B26" s="4" t="s">
        <v>64</v>
      </c>
      <c r="C26" s="3" t="s">
        <v>65</v>
      </c>
      <c r="D26" s="14">
        <v>14983</v>
      </c>
      <c r="E26" s="14">
        <v>10300</v>
      </c>
      <c r="F26" s="16">
        <v>5588</v>
      </c>
      <c r="G26" s="20">
        <v>8650</v>
      </c>
      <c r="H26" s="20">
        <v>6730</v>
      </c>
      <c r="I26" s="20">
        <v>6730</v>
      </c>
      <c r="J26" s="20">
        <v>6091</v>
      </c>
      <c r="K26" s="20">
        <v>6185</v>
      </c>
      <c r="L26" s="20">
        <v>6685</v>
      </c>
      <c r="M26" s="20">
        <v>5298</v>
      </c>
      <c r="N26" s="20">
        <v>5298</v>
      </c>
      <c r="O26" s="20"/>
      <c r="P26" s="20"/>
      <c r="Q26" s="80"/>
      <c r="R26" s="34" t="s">
        <v>66</v>
      </c>
    </row>
    <row r="27" spans="1:18" ht="29.25" customHeight="1">
      <c r="A27" s="5">
        <v>23</v>
      </c>
      <c r="B27" s="9" t="s">
        <v>67</v>
      </c>
      <c r="C27" s="36" t="s">
        <v>68</v>
      </c>
      <c r="D27" s="10">
        <v>27566</v>
      </c>
      <c r="E27" s="10">
        <v>27170</v>
      </c>
      <c r="F27" s="15">
        <v>36936</v>
      </c>
      <c r="G27" s="15">
        <v>40164</v>
      </c>
      <c r="H27" s="15">
        <v>38114</v>
      </c>
      <c r="I27" s="15">
        <v>45477</v>
      </c>
      <c r="J27" s="15">
        <v>45405</v>
      </c>
      <c r="K27" s="15">
        <v>53874</v>
      </c>
      <c r="L27" s="15">
        <v>53984</v>
      </c>
      <c r="M27" s="15">
        <v>54034</v>
      </c>
      <c r="N27" s="15">
        <v>54732</v>
      </c>
      <c r="O27" s="15"/>
      <c r="P27" s="15"/>
      <c r="Q27" s="78" t="s">
        <v>16</v>
      </c>
      <c r="R27" s="68" t="s">
        <v>69</v>
      </c>
    </row>
    <row r="28" spans="1:18" ht="46.9" customHeight="1">
      <c r="A28" s="5">
        <v>25</v>
      </c>
      <c r="B28" s="4" t="s">
        <v>70</v>
      </c>
      <c r="C28" s="3" t="s">
        <v>71</v>
      </c>
      <c r="D28" s="8">
        <v>6707</v>
      </c>
      <c r="E28" s="8">
        <v>2815</v>
      </c>
      <c r="F28" s="16">
        <v>31708</v>
      </c>
      <c r="G28" s="20">
        <v>32076</v>
      </c>
      <c r="H28" s="20">
        <v>20958</v>
      </c>
      <c r="I28" s="20">
        <v>27566</v>
      </c>
      <c r="J28" s="20">
        <v>28310</v>
      </c>
      <c r="K28" s="20">
        <v>30092</v>
      </c>
      <c r="L28" s="20">
        <v>33525</v>
      </c>
      <c r="M28" s="20">
        <v>33525</v>
      </c>
      <c r="N28" s="20">
        <v>34119</v>
      </c>
      <c r="O28" s="20"/>
      <c r="P28" s="20"/>
      <c r="Q28" s="80" t="s">
        <v>72</v>
      </c>
      <c r="R28" s="34" t="s">
        <v>73</v>
      </c>
    </row>
    <row r="29" spans="1:18" ht="47.45" customHeight="1">
      <c r="A29" s="5">
        <v>24</v>
      </c>
      <c r="B29" s="9" t="s">
        <v>74</v>
      </c>
      <c r="C29" s="36" t="s">
        <v>75</v>
      </c>
      <c r="D29" s="77">
        <v>8385</v>
      </c>
      <c r="E29" s="77">
        <v>6556</v>
      </c>
      <c r="F29" s="15">
        <v>6600</v>
      </c>
      <c r="G29" s="15">
        <v>6600</v>
      </c>
      <c r="H29" s="15">
        <v>10500</v>
      </c>
      <c r="I29" s="15">
        <v>10500</v>
      </c>
      <c r="J29" s="15">
        <v>10494</v>
      </c>
      <c r="K29" s="15">
        <v>10974</v>
      </c>
      <c r="L29" s="15">
        <v>11101</v>
      </c>
      <c r="M29" s="15">
        <v>11101</v>
      </c>
      <c r="N29" s="15">
        <v>11101</v>
      </c>
      <c r="O29" s="15"/>
      <c r="P29" s="15"/>
      <c r="Q29" s="79"/>
      <c r="R29" s="68" t="s">
        <v>76</v>
      </c>
    </row>
    <row r="30" spans="1:18" ht="15.6" hidden="1" customHeight="1">
      <c r="A30" s="5">
        <v>26</v>
      </c>
      <c r="B30" s="4" t="s">
        <v>77</v>
      </c>
      <c r="C30" s="3" t="s">
        <v>78</v>
      </c>
      <c r="D30" s="8">
        <v>11573</v>
      </c>
      <c r="E30" s="8">
        <v>15093</v>
      </c>
      <c r="F30" s="16">
        <v>0</v>
      </c>
      <c r="G30" s="20"/>
      <c r="H30" s="20"/>
      <c r="I30" s="20"/>
      <c r="J30" s="20"/>
      <c r="K30" s="20"/>
      <c r="L30" s="20"/>
      <c r="M30" s="20"/>
      <c r="N30" s="20"/>
      <c r="O30" s="20"/>
      <c r="P30" s="20"/>
      <c r="Q30" s="4"/>
      <c r="R30" s="37"/>
    </row>
    <row r="31" spans="1:18" ht="15.6" hidden="1" customHeight="1">
      <c r="A31" s="5">
        <v>27</v>
      </c>
      <c r="B31" s="9" t="s">
        <v>79</v>
      </c>
      <c r="C31" s="36" t="s">
        <v>80</v>
      </c>
      <c r="D31" s="10">
        <v>4385</v>
      </c>
      <c r="E31" s="10">
        <v>4350</v>
      </c>
      <c r="F31" s="15">
        <v>0</v>
      </c>
      <c r="G31" s="20"/>
      <c r="H31" s="20"/>
      <c r="I31" s="20"/>
      <c r="J31" s="20"/>
      <c r="K31" s="20"/>
      <c r="L31" s="20"/>
      <c r="M31" s="20"/>
      <c r="N31" s="20"/>
      <c r="O31" s="20"/>
      <c r="P31" s="20"/>
      <c r="Q31" s="4"/>
      <c r="R31" s="37"/>
    </row>
    <row r="32" spans="1:18" ht="36.6" customHeight="1">
      <c r="A32" s="5">
        <v>28</v>
      </c>
      <c r="B32" s="4" t="s">
        <v>81</v>
      </c>
      <c r="C32" s="3" t="s">
        <v>82</v>
      </c>
      <c r="D32" s="8">
        <v>4050</v>
      </c>
      <c r="E32" s="8">
        <v>3300</v>
      </c>
      <c r="F32" s="16">
        <v>7650</v>
      </c>
      <c r="G32" s="20">
        <v>8800</v>
      </c>
      <c r="H32" s="20">
        <v>8720</v>
      </c>
      <c r="I32" s="20">
        <v>8920</v>
      </c>
      <c r="J32" s="20">
        <v>8900</v>
      </c>
      <c r="K32" s="20">
        <v>8400</v>
      </c>
      <c r="L32" s="20">
        <v>6900</v>
      </c>
      <c r="M32" s="20">
        <v>6900</v>
      </c>
      <c r="N32" s="20">
        <v>6900</v>
      </c>
      <c r="O32" s="20"/>
      <c r="P32" s="20"/>
      <c r="Q32" s="80" t="s">
        <v>83</v>
      </c>
      <c r="R32" s="34" t="s">
        <v>84</v>
      </c>
    </row>
    <row r="33" spans="1:18" ht="36" customHeight="1">
      <c r="A33" s="5">
        <v>29</v>
      </c>
      <c r="B33" s="9" t="s">
        <v>85</v>
      </c>
      <c r="C33" s="36" t="s">
        <v>86</v>
      </c>
      <c r="D33" s="77"/>
      <c r="E33" s="77"/>
      <c r="F33" s="15"/>
      <c r="G33" s="15"/>
      <c r="H33" s="15"/>
      <c r="I33" s="15">
        <v>0</v>
      </c>
      <c r="J33" s="15">
        <v>0</v>
      </c>
      <c r="K33" s="15">
        <v>0</v>
      </c>
      <c r="L33" s="15">
        <v>0</v>
      </c>
      <c r="M33" s="15">
        <v>0</v>
      </c>
      <c r="N33" s="15">
        <v>0</v>
      </c>
      <c r="O33" s="15"/>
      <c r="P33" s="15"/>
      <c r="Q33" s="79" t="s">
        <v>29</v>
      </c>
      <c r="R33" s="68" t="s">
        <v>87</v>
      </c>
    </row>
    <row r="34" spans="1:18" ht="15.75">
      <c r="B34" s="19"/>
      <c r="C34" s="135" t="s">
        <v>88</v>
      </c>
      <c r="D34" s="136">
        <f>SUM(D26:D32)</f>
        <v>77649</v>
      </c>
      <c r="E34" s="136">
        <f>SUM(E26:E32)</f>
        <v>69584</v>
      </c>
      <c r="F34" s="137">
        <f>SUM(F26:F32)</f>
        <v>88482</v>
      </c>
      <c r="G34" s="137">
        <f>SUM(G26:G32)</f>
        <v>96290</v>
      </c>
      <c r="H34" s="137">
        <f>SUM(H26:H32)</f>
        <v>85022</v>
      </c>
      <c r="I34" s="137">
        <f t="shared" ref="I34:N34" si="2">SUM(I26:I33)</f>
        <v>99193</v>
      </c>
      <c r="J34" s="137">
        <f t="shared" si="2"/>
        <v>99200</v>
      </c>
      <c r="K34" s="137">
        <f t="shared" si="2"/>
        <v>109525</v>
      </c>
      <c r="L34" s="137">
        <f t="shared" si="2"/>
        <v>112195</v>
      </c>
      <c r="M34" s="137">
        <f t="shared" si="2"/>
        <v>110858</v>
      </c>
      <c r="N34" s="137">
        <f t="shared" si="2"/>
        <v>112150</v>
      </c>
      <c r="O34" s="137"/>
      <c r="P34" s="137"/>
      <c r="Q34" s="138">
        <f>N34/K34-1</f>
        <v>2.396713079205659E-2</v>
      </c>
      <c r="R34" s="139"/>
    </row>
    <row r="35" spans="1:18" ht="24" customHeight="1"/>
    <row r="36" spans="1:18" ht="16.899999999999999">
      <c r="B36" s="198" t="s">
        <v>89</v>
      </c>
      <c r="C36" s="198"/>
      <c r="D36" s="198"/>
      <c r="E36" s="198"/>
      <c r="F36" s="198"/>
      <c r="G36" s="198"/>
      <c r="H36" s="198"/>
      <c r="I36" s="198"/>
      <c r="J36" s="198"/>
      <c r="K36" s="198"/>
      <c r="L36" s="198"/>
      <c r="M36" s="198"/>
      <c r="N36" s="198"/>
      <c r="O36" s="198"/>
      <c r="P36" s="198"/>
      <c r="Q36" s="198"/>
      <c r="R36" s="134" t="s">
        <v>13</v>
      </c>
    </row>
    <row r="37" spans="1:18" ht="28.5">
      <c r="A37" s="5">
        <v>52</v>
      </c>
      <c r="B37" s="4" t="s">
        <v>90</v>
      </c>
      <c r="C37" s="3" t="s">
        <v>91</v>
      </c>
      <c r="D37" s="14">
        <v>74260</v>
      </c>
      <c r="E37" s="14">
        <v>69830</v>
      </c>
      <c r="F37" s="16">
        <v>83517</v>
      </c>
      <c r="G37" s="20">
        <v>84888</v>
      </c>
      <c r="H37" s="20">
        <v>81512</v>
      </c>
      <c r="I37" s="20">
        <v>100992</v>
      </c>
      <c r="J37" s="20">
        <v>92357</v>
      </c>
      <c r="K37" s="20">
        <v>118246</v>
      </c>
      <c r="L37" s="20">
        <v>118496</v>
      </c>
      <c r="M37" s="20">
        <v>118476</v>
      </c>
      <c r="N37" s="20">
        <v>120338</v>
      </c>
      <c r="O37" s="20"/>
      <c r="P37" s="20"/>
      <c r="Q37" s="80" t="s">
        <v>16</v>
      </c>
      <c r="R37" s="34" t="s">
        <v>92</v>
      </c>
    </row>
    <row r="38" spans="1:18" ht="43.9" customHeight="1">
      <c r="B38" s="9" t="s">
        <v>93</v>
      </c>
      <c r="C38" s="36" t="s">
        <v>94</v>
      </c>
      <c r="D38" s="10">
        <v>0</v>
      </c>
      <c r="E38" s="10">
        <v>3050</v>
      </c>
      <c r="F38" s="15">
        <v>2750</v>
      </c>
      <c r="G38" s="15">
        <v>2750</v>
      </c>
      <c r="H38" s="15">
        <v>0</v>
      </c>
      <c r="I38" s="15">
        <v>0</v>
      </c>
      <c r="J38" s="15">
        <v>0</v>
      </c>
      <c r="K38" s="15">
        <v>0</v>
      </c>
      <c r="L38" s="15">
        <v>0</v>
      </c>
      <c r="M38" s="15"/>
      <c r="N38" s="15">
        <v>0</v>
      </c>
      <c r="O38" s="15"/>
      <c r="P38" s="15"/>
      <c r="Q38" s="78" t="s">
        <v>95</v>
      </c>
      <c r="R38" s="68" t="s">
        <v>96</v>
      </c>
    </row>
    <row r="39" spans="1:18" ht="42.6" customHeight="1">
      <c r="A39" s="5">
        <v>56</v>
      </c>
      <c r="B39" s="4" t="s">
        <v>97</v>
      </c>
      <c r="C39" s="3" t="s">
        <v>98</v>
      </c>
      <c r="D39" s="8">
        <v>6830</v>
      </c>
      <c r="E39" s="8">
        <v>15410</v>
      </c>
      <c r="F39" s="16">
        <v>7205</v>
      </c>
      <c r="G39" s="20">
        <v>7205</v>
      </c>
      <c r="H39" s="20">
        <v>7205</v>
      </c>
      <c r="I39" s="20">
        <v>7255</v>
      </c>
      <c r="J39" s="20">
        <v>5000</v>
      </c>
      <c r="K39" s="20">
        <v>6060</v>
      </c>
      <c r="L39" s="20">
        <v>6060</v>
      </c>
      <c r="M39" s="20">
        <v>6060</v>
      </c>
      <c r="N39" s="20">
        <v>6060</v>
      </c>
      <c r="O39" s="20"/>
      <c r="P39" s="20"/>
      <c r="Q39" s="80"/>
      <c r="R39" s="34" t="s">
        <v>99</v>
      </c>
    </row>
    <row r="40" spans="1:18" ht="28.5">
      <c r="A40" s="5">
        <v>60</v>
      </c>
      <c r="B40" s="9" t="s">
        <v>100</v>
      </c>
      <c r="C40" s="36" t="s">
        <v>101</v>
      </c>
      <c r="D40" s="77"/>
      <c r="E40" s="77"/>
      <c r="F40" s="15">
        <v>0</v>
      </c>
      <c r="G40" s="15">
        <v>800</v>
      </c>
      <c r="H40" s="15">
        <v>800</v>
      </c>
      <c r="I40" s="15">
        <v>800</v>
      </c>
      <c r="J40" s="15">
        <v>750</v>
      </c>
      <c r="K40" s="15">
        <v>450</v>
      </c>
      <c r="L40" s="15">
        <v>550</v>
      </c>
      <c r="M40" s="15">
        <v>550</v>
      </c>
      <c r="N40" s="15">
        <v>550</v>
      </c>
      <c r="O40" s="15"/>
      <c r="P40" s="15"/>
      <c r="Q40" s="79"/>
      <c r="R40" s="68" t="s">
        <v>102</v>
      </c>
    </row>
    <row r="41" spans="1:18" ht="45" customHeight="1">
      <c r="A41" s="5">
        <v>57</v>
      </c>
      <c r="B41" s="4" t="s">
        <v>103</v>
      </c>
      <c r="C41" s="3" t="s">
        <v>104</v>
      </c>
      <c r="D41" s="8">
        <v>12930</v>
      </c>
      <c r="E41" s="8">
        <v>12904</v>
      </c>
      <c r="F41" s="16">
        <v>12920</v>
      </c>
      <c r="G41" s="20">
        <v>12920</v>
      </c>
      <c r="H41" s="20">
        <v>12920</v>
      </c>
      <c r="I41" s="20">
        <v>12225</v>
      </c>
      <c r="J41" s="20">
        <v>12225</v>
      </c>
      <c r="K41" s="20">
        <v>12050</v>
      </c>
      <c r="L41" s="20">
        <v>12260</v>
      </c>
      <c r="M41" s="20">
        <v>12260</v>
      </c>
      <c r="N41" s="20">
        <v>12260</v>
      </c>
      <c r="O41" s="20"/>
      <c r="P41" s="20"/>
      <c r="Q41" s="4"/>
      <c r="R41" s="34" t="s">
        <v>105</v>
      </c>
    </row>
    <row r="42" spans="1:18" ht="42.6" customHeight="1">
      <c r="A42" s="5">
        <v>54</v>
      </c>
      <c r="B42" s="9" t="s">
        <v>106</v>
      </c>
      <c r="C42" s="36" t="s">
        <v>107</v>
      </c>
      <c r="D42" s="77">
        <v>10000</v>
      </c>
      <c r="E42" s="77">
        <v>10430</v>
      </c>
      <c r="F42" s="15">
        <v>10000</v>
      </c>
      <c r="G42" s="15">
        <v>10000</v>
      </c>
      <c r="H42" s="15">
        <v>10000</v>
      </c>
      <c r="I42" s="15">
        <v>10000</v>
      </c>
      <c r="J42" s="15">
        <v>9950</v>
      </c>
      <c r="K42" s="15">
        <v>10000</v>
      </c>
      <c r="L42" s="15">
        <v>10000</v>
      </c>
      <c r="M42" s="15">
        <v>10000</v>
      </c>
      <c r="N42" s="15">
        <v>10000</v>
      </c>
      <c r="O42" s="15"/>
      <c r="P42" s="15"/>
      <c r="Q42" s="79"/>
      <c r="R42" s="68" t="s">
        <v>108</v>
      </c>
    </row>
    <row r="43" spans="1:18" ht="24" customHeight="1">
      <c r="A43" s="28">
        <v>59</v>
      </c>
      <c r="B43" s="4" t="s">
        <v>109</v>
      </c>
      <c r="C43" s="3" t="s">
        <v>110</v>
      </c>
      <c r="D43" s="8"/>
      <c r="E43" s="8"/>
      <c r="F43" s="16"/>
      <c r="G43" s="20"/>
      <c r="H43" s="20"/>
      <c r="I43" s="20"/>
      <c r="J43" s="20"/>
      <c r="K43" s="20">
        <v>14600</v>
      </c>
      <c r="L43" s="20">
        <v>14600</v>
      </c>
      <c r="M43" s="20">
        <v>14600</v>
      </c>
      <c r="N43" s="20">
        <v>14600</v>
      </c>
      <c r="O43" s="20"/>
      <c r="P43" s="20"/>
      <c r="Q43" s="4"/>
      <c r="R43" s="34" t="s">
        <v>111</v>
      </c>
    </row>
    <row r="44" spans="1:18" ht="44.45" customHeight="1">
      <c r="A44" s="5">
        <v>55</v>
      </c>
      <c r="B44" s="9" t="s">
        <v>112</v>
      </c>
      <c r="C44" s="77" t="s">
        <v>113</v>
      </c>
      <c r="D44" s="77">
        <v>11575</v>
      </c>
      <c r="E44" s="15">
        <v>11850</v>
      </c>
      <c r="F44" s="15">
        <v>12430</v>
      </c>
      <c r="G44" s="15">
        <v>12430</v>
      </c>
      <c r="H44" s="15">
        <v>12630</v>
      </c>
      <c r="I44" s="15">
        <v>12630</v>
      </c>
      <c r="J44" s="15">
        <v>12300</v>
      </c>
      <c r="K44" s="15">
        <v>14250</v>
      </c>
      <c r="L44" s="15">
        <v>14550</v>
      </c>
      <c r="M44" s="15">
        <v>14550</v>
      </c>
      <c r="N44" s="15">
        <v>14550</v>
      </c>
      <c r="O44" s="15"/>
      <c r="P44" s="15"/>
      <c r="Q44" s="68"/>
      <c r="R44" s="68" t="s">
        <v>114</v>
      </c>
    </row>
    <row r="45" spans="1:18" ht="46.15" customHeight="1">
      <c r="A45" s="5">
        <v>58</v>
      </c>
      <c r="B45" s="4" t="s">
        <v>115</v>
      </c>
      <c r="C45" s="3" t="s">
        <v>116</v>
      </c>
      <c r="D45" s="8">
        <f>29700+10000</f>
        <v>39700</v>
      </c>
      <c r="E45" s="8">
        <f>34000+5000</f>
        <v>39000</v>
      </c>
      <c r="F45" s="16">
        <f>44250+5000</f>
        <v>49250</v>
      </c>
      <c r="G45" s="20">
        <f>44250+2700</f>
        <v>46950</v>
      </c>
      <c r="H45" s="20">
        <v>44250</v>
      </c>
      <c r="I45" s="20">
        <v>44257</v>
      </c>
      <c r="J45" s="20">
        <v>35000</v>
      </c>
      <c r="K45" s="20">
        <v>32350</v>
      </c>
      <c r="L45" s="20">
        <v>32600</v>
      </c>
      <c r="M45" s="20">
        <v>32600</v>
      </c>
      <c r="N45" s="20">
        <v>32600</v>
      </c>
      <c r="O45" s="20"/>
      <c r="P45" s="20"/>
      <c r="Q45" s="80" t="s">
        <v>117</v>
      </c>
      <c r="R45" s="34" t="s">
        <v>118</v>
      </c>
    </row>
    <row r="46" spans="1:18" ht="45" customHeight="1">
      <c r="A46" s="36">
        <v>53</v>
      </c>
      <c r="B46" s="102" t="s">
        <v>119</v>
      </c>
      <c r="C46" s="77" t="s">
        <v>120</v>
      </c>
      <c r="D46" s="15">
        <v>16800</v>
      </c>
      <c r="E46" s="15">
        <v>16430</v>
      </c>
      <c r="F46" s="15">
        <v>18000</v>
      </c>
      <c r="G46" s="15">
        <v>18000</v>
      </c>
      <c r="H46" s="15">
        <v>18000</v>
      </c>
      <c r="I46" s="15">
        <v>17950</v>
      </c>
      <c r="J46" s="15">
        <v>15000</v>
      </c>
      <c r="K46" s="15">
        <v>11600</v>
      </c>
      <c r="L46" s="15">
        <v>12000</v>
      </c>
      <c r="M46" s="79">
        <v>12000</v>
      </c>
      <c r="N46" s="15">
        <v>12000</v>
      </c>
      <c r="O46" s="15"/>
      <c r="P46" s="15"/>
      <c r="Q46" s="68"/>
      <c r="R46" s="68" t="s">
        <v>121</v>
      </c>
    </row>
    <row r="47" spans="1:18" ht="15.75">
      <c r="B47" s="19"/>
      <c r="C47" s="135" t="s">
        <v>122</v>
      </c>
      <c r="D47" s="136">
        <f t="shared" ref="D47:J47" si="3">SUM(D37:D45)</f>
        <v>155295</v>
      </c>
      <c r="E47" s="136">
        <f t="shared" si="3"/>
        <v>162474</v>
      </c>
      <c r="F47" s="137">
        <f t="shared" si="3"/>
        <v>178072</v>
      </c>
      <c r="G47" s="137">
        <f t="shared" si="3"/>
        <v>177943</v>
      </c>
      <c r="H47" s="137">
        <f t="shared" si="3"/>
        <v>169317</v>
      </c>
      <c r="I47" s="137">
        <f t="shared" si="3"/>
        <v>188159</v>
      </c>
      <c r="J47" s="137">
        <f t="shared" si="3"/>
        <v>167582</v>
      </c>
      <c r="K47" s="137">
        <f>SUM(K37:K46)</f>
        <v>219606</v>
      </c>
      <c r="L47" s="137">
        <f>SUM(L37:L45)</f>
        <v>209116</v>
      </c>
      <c r="M47" s="137">
        <f>SUM(M37:M45)</f>
        <v>209096</v>
      </c>
      <c r="N47" s="137">
        <f>SUM(N37:N46)</f>
        <v>222958</v>
      </c>
      <c r="O47" s="137"/>
      <c r="P47" s="137"/>
      <c r="Q47" s="138">
        <f>N47/K47-1</f>
        <v>1.5263699534621145E-2</v>
      </c>
      <c r="R47" s="139"/>
    </row>
    <row r="48" spans="1:18" ht="20.45" customHeight="1">
      <c r="B48" s="57"/>
      <c r="C48" s="165"/>
      <c r="D48" s="166"/>
      <c r="E48" s="166"/>
      <c r="F48" s="167"/>
      <c r="G48" s="167"/>
      <c r="H48" s="167"/>
      <c r="I48" s="167"/>
      <c r="J48" s="167"/>
      <c r="K48" s="167"/>
      <c r="L48" s="167"/>
      <c r="M48" s="167"/>
      <c r="N48" s="167"/>
      <c r="O48" s="167"/>
      <c r="P48" s="167"/>
      <c r="Q48" s="168"/>
      <c r="R48" s="169"/>
    </row>
    <row r="49" spans="1:18" ht="15.75">
      <c r="B49" s="170" t="s">
        <v>123</v>
      </c>
      <c r="C49" s="135"/>
      <c r="D49" s="136"/>
      <c r="E49" s="136"/>
      <c r="F49" s="137"/>
      <c r="G49" s="137"/>
      <c r="H49" s="137"/>
      <c r="I49" s="137"/>
      <c r="J49" s="137"/>
      <c r="K49" s="137"/>
      <c r="L49" s="137"/>
      <c r="M49" s="137"/>
      <c r="N49" s="137"/>
      <c r="O49" s="137"/>
      <c r="P49" s="137"/>
      <c r="Q49" s="138"/>
      <c r="R49" s="139"/>
    </row>
    <row r="50" spans="1:18" ht="28.5">
      <c r="B50" s="29" t="s">
        <v>124</v>
      </c>
      <c r="C50" s="35" t="s">
        <v>125</v>
      </c>
      <c r="D50" s="14">
        <v>4560</v>
      </c>
      <c r="E50" s="14">
        <v>4060</v>
      </c>
      <c r="F50" s="30">
        <v>3770</v>
      </c>
      <c r="G50" s="30">
        <v>3770</v>
      </c>
      <c r="H50" s="30">
        <v>3570</v>
      </c>
      <c r="I50" s="30">
        <v>3570</v>
      </c>
      <c r="J50" s="30">
        <v>3570</v>
      </c>
      <c r="K50" s="30">
        <v>3555</v>
      </c>
      <c r="L50" s="30">
        <v>3635</v>
      </c>
      <c r="M50" s="30">
        <v>3635</v>
      </c>
      <c r="N50" s="30">
        <v>3635</v>
      </c>
      <c r="O50" s="30"/>
      <c r="P50" s="30"/>
      <c r="Q50" s="4"/>
      <c r="R50" s="34" t="s">
        <v>126</v>
      </c>
    </row>
    <row r="51" spans="1:18" ht="15.75">
      <c r="B51" s="19"/>
      <c r="C51" s="135" t="s">
        <v>127</v>
      </c>
      <c r="D51" s="136">
        <f>SUM(D50)</f>
        <v>4560</v>
      </c>
      <c r="E51" s="136">
        <f t="shared" ref="E51:N51" si="4">SUM(E50)</f>
        <v>4060</v>
      </c>
      <c r="F51" s="136">
        <f t="shared" si="4"/>
        <v>3770</v>
      </c>
      <c r="G51" s="136">
        <f t="shared" si="4"/>
        <v>3770</v>
      </c>
      <c r="H51" s="136">
        <f t="shared" si="4"/>
        <v>3570</v>
      </c>
      <c r="I51" s="136">
        <f t="shared" si="4"/>
        <v>3570</v>
      </c>
      <c r="J51" s="136">
        <f t="shared" si="4"/>
        <v>3570</v>
      </c>
      <c r="K51" s="136">
        <f t="shared" si="4"/>
        <v>3555</v>
      </c>
      <c r="L51" s="136">
        <f t="shared" si="4"/>
        <v>3635</v>
      </c>
      <c r="M51" s="136">
        <f t="shared" si="4"/>
        <v>3635</v>
      </c>
      <c r="N51" s="136">
        <f t="shared" si="4"/>
        <v>3635</v>
      </c>
      <c r="O51" s="136"/>
      <c r="P51" s="136"/>
      <c r="Q51" s="138">
        <f>N51/K51-1</f>
        <v>2.2503516174402272E-2</v>
      </c>
      <c r="R51" s="139"/>
    </row>
    <row r="52" spans="1:18" ht="29.45" customHeight="1"/>
    <row r="53" spans="1:18" ht="16.899999999999999">
      <c r="B53" s="199" t="s">
        <v>128</v>
      </c>
      <c r="C53" s="199"/>
      <c r="D53" s="199"/>
      <c r="E53" s="199"/>
      <c r="F53" s="199"/>
      <c r="G53" s="199"/>
      <c r="H53" s="199"/>
      <c r="I53" s="199"/>
      <c r="J53" s="199"/>
      <c r="K53" s="199"/>
      <c r="L53" s="199"/>
      <c r="M53" s="199"/>
      <c r="N53" s="199"/>
      <c r="O53" s="199"/>
      <c r="P53" s="199"/>
      <c r="Q53" s="199"/>
      <c r="R53" s="103" t="s">
        <v>129</v>
      </c>
    </row>
    <row r="54" spans="1:18" ht="15.6" customHeight="1">
      <c r="A54" s="5">
        <v>18</v>
      </c>
      <c r="B54" s="4" t="s">
        <v>130</v>
      </c>
      <c r="C54" s="3" t="s">
        <v>131</v>
      </c>
      <c r="D54" s="13">
        <v>4500</v>
      </c>
      <c r="E54" s="13">
        <v>4500</v>
      </c>
      <c r="F54" s="16">
        <v>4500</v>
      </c>
      <c r="G54" s="20">
        <v>5150</v>
      </c>
      <c r="H54" s="20">
        <v>4870</v>
      </c>
      <c r="I54" s="20">
        <v>6300</v>
      </c>
      <c r="J54" s="20">
        <v>5550</v>
      </c>
      <c r="K54" s="20">
        <v>4000</v>
      </c>
      <c r="L54" s="20">
        <v>3200</v>
      </c>
      <c r="M54" s="20">
        <v>3000</v>
      </c>
      <c r="N54" s="20">
        <v>5000</v>
      </c>
      <c r="O54" s="20"/>
      <c r="P54" s="20"/>
      <c r="Q54" s="150" t="s">
        <v>132</v>
      </c>
      <c r="R54" s="34" t="s">
        <v>133</v>
      </c>
    </row>
    <row r="55" spans="1:18" ht="15.6" customHeight="1">
      <c r="A55" s="5">
        <v>20</v>
      </c>
      <c r="B55" s="9" t="s">
        <v>134</v>
      </c>
      <c r="C55" s="36" t="s">
        <v>135</v>
      </c>
      <c r="D55" s="74"/>
      <c r="E55" s="74"/>
      <c r="F55" s="15"/>
      <c r="G55" s="15">
        <v>0</v>
      </c>
      <c r="H55" s="15">
        <v>0</v>
      </c>
      <c r="I55" s="15">
        <v>0</v>
      </c>
      <c r="J55" s="15">
        <v>700</v>
      </c>
      <c r="K55" s="15">
        <v>1600</v>
      </c>
      <c r="L55" s="15">
        <v>4000</v>
      </c>
      <c r="M55" s="15">
        <v>4000</v>
      </c>
      <c r="N55" s="15">
        <v>4000</v>
      </c>
      <c r="O55" s="15"/>
      <c r="P55" s="15"/>
      <c r="Q55" s="151" t="s">
        <v>136</v>
      </c>
      <c r="R55" s="68" t="s">
        <v>137</v>
      </c>
    </row>
    <row r="56" spans="1:18" s="43" customFormat="1" ht="27.75" customHeight="1">
      <c r="A56" s="5">
        <v>17</v>
      </c>
      <c r="B56" s="4" t="s">
        <v>138</v>
      </c>
      <c r="C56" s="3" t="s">
        <v>139</v>
      </c>
      <c r="D56" s="13">
        <v>137250</v>
      </c>
      <c r="E56" s="13">
        <v>137250</v>
      </c>
      <c r="F56" s="16">
        <v>147000</v>
      </c>
      <c r="G56" s="20">
        <v>159500</v>
      </c>
      <c r="H56" s="20">
        <v>161600</v>
      </c>
      <c r="I56" s="20">
        <v>173786</v>
      </c>
      <c r="J56" s="20">
        <v>182964</v>
      </c>
      <c r="K56" s="20">
        <v>187812</v>
      </c>
      <c r="L56" s="20">
        <v>190425</v>
      </c>
      <c r="M56" s="20">
        <v>190425</v>
      </c>
      <c r="N56" s="20">
        <v>190425</v>
      </c>
      <c r="O56" s="20"/>
      <c r="P56" s="20"/>
      <c r="Q56" s="80"/>
      <c r="R56" s="34" t="s">
        <v>140</v>
      </c>
    </row>
    <row r="57" spans="1:18" ht="30" customHeight="1">
      <c r="A57" s="5">
        <v>14</v>
      </c>
      <c r="B57" s="9" t="s">
        <v>141</v>
      </c>
      <c r="C57" s="36" t="s">
        <v>142</v>
      </c>
      <c r="D57" s="10">
        <v>76357</v>
      </c>
      <c r="E57" s="10">
        <v>81370</v>
      </c>
      <c r="F57" s="15">
        <v>89562</v>
      </c>
      <c r="G57" s="15">
        <v>86291</v>
      </c>
      <c r="H57" s="15">
        <v>86862</v>
      </c>
      <c r="I57" s="15">
        <v>96974</v>
      </c>
      <c r="J57" s="15">
        <v>93610</v>
      </c>
      <c r="K57" s="15">
        <v>117510</v>
      </c>
      <c r="L57" s="15">
        <v>117510</v>
      </c>
      <c r="M57" s="15">
        <v>117610</v>
      </c>
      <c r="N57" s="15">
        <v>118150</v>
      </c>
      <c r="O57" s="15"/>
      <c r="P57" s="15"/>
      <c r="Q57" s="79"/>
      <c r="R57" s="68" t="s">
        <v>143</v>
      </c>
    </row>
    <row r="58" spans="1:18" ht="30" customHeight="1">
      <c r="A58" s="5">
        <v>15</v>
      </c>
      <c r="B58" s="4" t="s">
        <v>144</v>
      </c>
      <c r="C58" s="3" t="s">
        <v>145</v>
      </c>
      <c r="D58" s="8">
        <v>42653</v>
      </c>
      <c r="E58" s="8">
        <v>43282</v>
      </c>
      <c r="F58" s="16">
        <v>22545</v>
      </c>
      <c r="G58" s="20">
        <v>48801</v>
      </c>
      <c r="H58" s="30">
        <v>48698</v>
      </c>
      <c r="I58" s="30">
        <v>55918</v>
      </c>
      <c r="J58" s="30">
        <v>58103</v>
      </c>
      <c r="K58" s="30">
        <v>66353</v>
      </c>
      <c r="L58" s="30">
        <v>66833</v>
      </c>
      <c r="M58" s="30">
        <v>66833</v>
      </c>
      <c r="N58" s="30">
        <v>67897</v>
      </c>
      <c r="O58" s="30"/>
      <c r="P58" s="30"/>
      <c r="Q58" s="82" t="s">
        <v>146</v>
      </c>
      <c r="R58" s="34" t="s">
        <v>147</v>
      </c>
    </row>
    <row r="59" spans="1:18" ht="15.6" customHeight="1">
      <c r="A59" s="5">
        <v>16</v>
      </c>
      <c r="B59" s="72" t="s">
        <v>148</v>
      </c>
      <c r="C59" s="73" t="s">
        <v>149</v>
      </c>
      <c r="D59" s="74">
        <v>22000</v>
      </c>
      <c r="E59" s="74">
        <v>22000</v>
      </c>
      <c r="F59" s="75">
        <v>21000</v>
      </c>
      <c r="G59" s="75">
        <v>21000</v>
      </c>
      <c r="H59" s="75">
        <v>21000</v>
      </c>
      <c r="I59" s="75">
        <v>21000</v>
      </c>
      <c r="J59" s="75">
        <v>21000</v>
      </c>
      <c r="K59" s="75">
        <v>20717</v>
      </c>
      <c r="L59" s="75">
        <v>21200</v>
      </c>
      <c r="M59" s="75">
        <v>21200</v>
      </c>
      <c r="N59" s="75">
        <v>21200</v>
      </c>
      <c r="O59" s="75"/>
      <c r="P59" s="75"/>
      <c r="Q59" s="83"/>
      <c r="R59" s="76" t="s">
        <v>150</v>
      </c>
    </row>
    <row r="60" spans="1:18" ht="15.6" customHeight="1">
      <c r="A60" s="5">
        <v>19</v>
      </c>
      <c r="B60" s="29" t="s">
        <v>151</v>
      </c>
      <c r="C60" s="35" t="s">
        <v>152</v>
      </c>
      <c r="D60" s="14">
        <v>0</v>
      </c>
      <c r="E60" s="14">
        <v>0</v>
      </c>
      <c r="F60" s="30">
        <v>-1373</v>
      </c>
      <c r="G60" s="30">
        <v>0</v>
      </c>
      <c r="H60" s="30">
        <v>0</v>
      </c>
      <c r="I60" s="30">
        <v>0</v>
      </c>
      <c r="J60" s="30">
        <v>0</v>
      </c>
      <c r="K60" s="30">
        <v>0</v>
      </c>
      <c r="L60" s="30">
        <v>0</v>
      </c>
      <c r="M60" s="30">
        <v>0</v>
      </c>
      <c r="N60" s="30">
        <v>0</v>
      </c>
      <c r="O60" s="30"/>
      <c r="P60" s="30"/>
      <c r="Q60" s="4"/>
      <c r="R60" s="37" t="s">
        <v>153</v>
      </c>
    </row>
    <row r="61" spans="1:18" ht="28.9" customHeight="1">
      <c r="A61" s="5">
        <v>21</v>
      </c>
      <c r="B61" s="9" t="s">
        <v>154</v>
      </c>
      <c r="C61" s="36" t="s">
        <v>155</v>
      </c>
      <c r="D61" s="10">
        <v>14983</v>
      </c>
      <c r="E61" s="10">
        <v>10300</v>
      </c>
      <c r="F61" s="15">
        <v>8242</v>
      </c>
      <c r="G61" s="15">
        <v>14871</v>
      </c>
      <c r="H61" s="15">
        <v>15093</v>
      </c>
      <c r="I61" s="15">
        <v>25298</v>
      </c>
      <c r="J61" s="15">
        <v>26532</v>
      </c>
      <c r="K61" s="15">
        <v>25151</v>
      </c>
      <c r="L61" s="15">
        <v>26893</v>
      </c>
      <c r="M61" s="15">
        <v>26893</v>
      </c>
      <c r="N61" s="15">
        <v>27198</v>
      </c>
      <c r="O61" s="15"/>
      <c r="P61" s="15"/>
      <c r="Q61" s="79" t="s">
        <v>156</v>
      </c>
      <c r="R61" s="68" t="s">
        <v>157</v>
      </c>
    </row>
    <row r="62" spans="1:18" ht="15.75">
      <c r="B62" s="19"/>
      <c r="C62" s="171" t="s">
        <v>158</v>
      </c>
      <c r="D62" s="171">
        <f t="shared" ref="D62:J62" si="5">SUM(D57:D61)</f>
        <v>155993</v>
      </c>
      <c r="E62" s="171">
        <f t="shared" si="5"/>
        <v>156952</v>
      </c>
      <c r="F62" s="171">
        <f t="shared" si="5"/>
        <v>139976</v>
      </c>
      <c r="G62" s="171">
        <f t="shared" si="5"/>
        <v>170963</v>
      </c>
      <c r="H62" s="171">
        <f t="shared" si="5"/>
        <v>171653</v>
      </c>
      <c r="I62" s="171">
        <f t="shared" si="5"/>
        <v>199190</v>
      </c>
      <c r="J62" s="171">
        <f t="shared" si="5"/>
        <v>199245</v>
      </c>
      <c r="K62" s="104">
        <f>SUM(K54:K61)</f>
        <v>423143</v>
      </c>
      <c r="L62" s="104">
        <f>SUM(L57:L61)</f>
        <v>232436</v>
      </c>
      <c r="M62" s="104">
        <f>SUM(M57:M61)</f>
        <v>232536</v>
      </c>
      <c r="N62" s="104">
        <f>SUM(N54:N61)</f>
        <v>433870</v>
      </c>
      <c r="O62" s="104"/>
      <c r="P62" s="104"/>
      <c r="Q62" s="105">
        <f>N62/K62-1</f>
        <v>2.5350767943697505E-2</v>
      </c>
      <c r="R62" s="104"/>
    </row>
    <row r="63" spans="1:18" ht="27" customHeight="1"/>
    <row r="64" spans="1:18" ht="16.899999999999999">
      <c r="B64" s="199" t="s">
        <v>159</v>
      </c>
      <c r="C64" s="199"/>
      <c r="D64" s="199"/>
      <c r="E64" s="199"/>
      <c r="F64" s="199"/>
      <c r="G64" s="199"/>
      <c r="H64" s="199"/>
      <c r="I64" s="199"/>
      <c r="J64" s="199"/>
      <c r="K64" s="199"/>
      <c r="L64" s="199"/>
      <c r="M64" s="199"/>
      <c r="N64" s="199"/>
      <c r="O64" s="199"/>
      <c r="P64" s="199"/>
      <c r="Q64" s="199"/>
      <c r="R64" s="103" t="s">
        <v>129</v>
      </c>
    </row>
    <row r="65" spans="1:18" ht="28.5">
      <c r="A65" s="5">
        <v>30</v>
      </c>
      <c r="B65" s="4" t="s">
        <v>160</v>
      </c>
      <c r="C65" s="3" t="s">
        <v>161</v>
      </c>
      <c r="D65" s="8">
        <v>54930</v>
      </c>
      <c r="E65" s="8">
        <v>71695</v>
      </c>
      <c r="F65" s="16">
        <v>70445</v>
      </c>
      <c r="G65" s="20">
        <v>89781</v>
      </c>
      <c r="H65" s="20">
        <v>87700</v>
      </c>
      <c r="I65" s="20">
        <v>107700</v>
      </c>
      <c r="J65" s="20">
        <v>107700</v>
      </c>
      <c r="K65" s="20">
        <v>107700</v>
      </c>
      <c r="L65" s="20">
        <v>107700</v>
      </c>
      <c r="M65" s="20">
        <v>107700</v>
      </c>
      <c r="N65" s="20">
        <v>107700</v>
      </c>
      <c r="O65" s="20"/>
      <c r="P65" s="20"/>
      <c r="Q65" s="4"/>
      <c r="R65" s="34" t="s">
        <v>162</v>
      </c>
    </row>
    <row r="66" spans="1:18" ht="15.6" hidden="1" customHeight="1">
      <c r="A66" s="33">
        <v>37</v>
      </c>
      <c r="B66" s="62" t="s">
        <v>163</v>
      </c>
      <c r="C66" s="33" t="s">
        <v>164</v>
      </c>
      <c r="D66" s="63">
        <v>32764</v>
      </c>
      <c r="E66" s="63">
        <v>16000</v>
      </c>
      <c r="F66" s="64">
        <v>17250</v>
      </c>
      <c r="G66" s="64">
        <v>18500</v>
      </c>
      <c r="H66" s="64">
        <v>20000</v>
      </c>
      <c r="I66" s="64"/>
      <c r="J66" s="64"/>
      <c r="K66" s="53">
        <v>0</v>
      </c>
      <c r="L66" s="53"/>
      <c r="M66" s="53"/>
      <c r="N66" s="53"/>
      <c r="O66" s="53"/>
      <c r="P66" s="53"/>
      <c r="Q66" s="19"/>
      <c r="R66" s="56"/>
    </row>
    <row r="67" spans="1:18" ht="15.6" hidden="1" customHeight="1">
      <c r="A67" s="5">
        <v>38</v>
      </c>
      <c r="B67" s="58" t="s">
        <v>165</v>
      </c>
      <c r="C67" s="59" t="s">
        <v>166</v>
      </c>
      <c r="D67" s="60">
        <v>2520</v>
      </c>
      <c r="E67" s="60">
        <v>2600</v>
      </c>
      <c r="F67" s="61">
        <v>0</v>
      </c>
      <c r="G67" s="53"/>
      <c r="H67" s="53"/>
      <c r="I67" s="53"/>
      <c r="J67" s="53"/>
      <c r="K67" s="53"/>
      <c r="L67" s="53"/>
      <c r="M67" s="53"/>
      <c r="N67" s="53"/>
      <c r="O67" s="53"/>
      <c r="P67" s="53"/>
      <c r="Q67" s="19"/>
      <c r="R67" s="56"/>
    </row>
    <row r="68" spans="1:18" ht="15.75">
      <c r="B68" s="2"/>
      <c r="C68" s="171" t="s">
        <v>167</v>
      </c>
      <c r="D68" s="104">
        <f t="shared" ref="D68:J68" si="6">SUM(D65)</f>
        <v>54930</v>
      </c>
      <c r="E68" s="104">
        <f t="shared" si="6"/>
        <v>71695</v>
      </c>
      <c r="F68" s="104">
        <f t="shared" si="6"/>
        <v>70445</v>
      </c>
      <c r="G68" s="104">
        <f t="shared" si="6"/>
        <v>89781</v>
      </c>
      <c r="H68" s="104">
        <f t="shared" si="6"/>
        <v>87700</v>
      </c>
      <c r="I68" s="104">
        <f t="shared" si="6"/>
        <v>107700</v>
      </c>
      <c r="J68" s="104">
        <f t="shared" si="6"/>
        <v>107700</v>
      </c>
      <c r="K68" s="104">
        <f>SUM(K65)</f>
        <v>107700</v>
      </c>
      <c r="L68" s="104">
        <f>SUM(L65)</f>
        <v>107700</v>
      </c>
      <c r="M68" s="104">
        <f>SUM(M65)</f>
        <v>107700</v>
      </c>
      <c r="N68" s="104">
        <f>SUM(N65)</f>
        <v>107700</v>
      </c>
      <c r="O68" s="104"/>
      <c r="P68" s="104"/>
      <c r="Q68" s="105">
        <f>N68/K68-1</f>
        <v>0</v>
      </c>
      <c r="R68" s="104"/>
    </row>
    <row r="69" spans="1:18" ht="27" customHeight="1"/>
    <row r="70" spans="1:18" ht="16.899999999999999">
      <c r="B70" s="199" t="s">
        <v>168</v>
      </c>
      <c r="C70" s="199"/>
      <c r="D70" s="199"/>
      <c r="E70" s="199"/>
      <c r="F70" s="199"/>
      <c r="G70" s="199"/>
      <c r="H70" s="199"/>
      <c r="I70" s="199"/>
      <c r="J70" s="199"/>
      <c r="K70" s="199"/>
      <c r="L70" s="199"/>
      <c r="M70" s="199"/>
      <c r="N70" s="199"/>
      <c r="O70" s="199"/>
      <c r="P70" s="199"/>
      <c r="Q70" s="199"/>
      <c r="R70" s="103" t="s">
        <v>129</v>
      </c>
    </row>
    <row r="71" spans="1:18" ht="42.75">
      <c r="B71" s="72" t="s">
        <v>169</v>
      </c>
      <c r="C71" s="73" t="s">
        <v>170</v>
      </c>
      <c r="D71" s="74">
        <v>2520</v>
      </c>
      <c r="E71" s="74">
        <v>2600</v>
      </c>
      <c r="F71" s="75">
        <v>36650</v>
      </c>
      <c r="G71" s="75">
        <v>36650</v>
      </c>
      <c r="H71" s="75">
        <v>36650</v>
      </c>
      <c r="I71" s="75">
        <v>36650</v>
      </c>
      <c r="J71" s="75">
        <v>36650</v>
      </c>
      <c r="K71" s="75">
        <v>36650</v>
      </c>
      <c r="L71" s="75">
        <v>36650</v>
      </c>
      <c r="M71" s="75">
        <v>36650</v>
      </c>
      <c r="N71" s="75">
        <v>36650</v>
      </c>
      <c r="O71" s="75"/>
      <c r="P71" s="75"/>
      <c r="Q71" s="83"/>
      <c r="R71" s="76" t="s">
        <v>171</v>
      </c>
    </row>
    <row r="72" spans="1:18">
      <c r="B72" s="9" t="s">
        <v>172</v>
      </c>
      <c r="C72" s="36" t="s">
        <v>173</v>
      </c>
      <c r="D72" s="10">
        <v>951917</v>
      </c>
      <c r="E72" s="10">
        <v>969464</v>
      </c>
      <c r="F72" s="15">
        <v>956576</v>
      </c>
      <c r="G72" s="15">
        <v>956977</v>
      </c>
      <c r="H72" s="15">
        <v>1030329</v>
      </c>
      <c r="I72" s="15">
        <v>1121327</v>
      </c>
      <c r="J72" s="15">
        <v>1178514</v>
      </c>
      <c r="K72" s="15">
        <v>1198385</v>
      </c>
      <c r="L72" s="15">
        <v>1221934</v>
      </c>
      <c r="M72" s="15">
        <v>1221434</v>
      </c>
      <c r="N72" s="15">
        <f>1221434-56713-9848</f>
        <v>1154873</v>
      </c>
      <c r="O72" s="15"/>
      <c r="P72" s="15"/>
      <c r="Q72" s="79" t="s">
        <v>174</v>
      </c>
      <c r="R72" s="68" t="s">
        <v>175</v>
      </c>
    </row>
    <row r="73" spans="1:18" ht="15.75">
      <c r="B73" s="19"/>
      <c r="C73" s="171" t="s">
        <v>176</v>
      </c>
      <c r="D73" s="104">
        <f t="shared" ref="D73:N73" si="7">SUM(D71:D72)</f>
        <v>954437</v>
      </c>
      <c r="E73" s="104">
        <f t="shared" si="7"/>
        <v>972064</v>
      </c>
      <c r="F73" s="104">
        <f t="shared" si="7"/>
        <v>993226</v>
      </c>
      <c r="G73" s="104">
        <f t="shared" si="7"/>
        <v>993627</v>
      </c>
      <c r="H73" s="104">
        <f t="shared" si="7"/>
        <v>1066979</v>
      </c>
      <c r="I73" s="104">
        <f t="shared" si="7"/>
        <v>1157977</v>
      </c>
      <c r="J73" s="104">
        <f t="shared" si="7"/>
        <v>1215164</v>
      </c>
      <c r="K73" s="104">
        <f t="shared" si="7"/>
        <v>1235035</v>
      </c>
      <c r="L73" s="104">
        <f t="shared" si="7"/>
        <v>1258584</v>
      </c>
      <c r="M73" s="104">
        <f t="shared" si="7"/>
        <v>1258084</v>
      </c>
      <c r="N73" s="104">
        <f t="shared" si="7"/>
        <v>1191523</v>
      </c>
      <c r="O73" s="104"/>
      <c r="P73" s="104"/>
      <c r="Q73" s="105">
        <f>N73/K73-1</f>
        <v>-3.5231390203516511E-2</v>
      </c>
      <c r="R73" s="104"/>
    </row>
    <row r="74" spans="1:18" ht="30" customHeight="1">
      <c r="B74" s="19"/>
      <c r="C74" s="5"/>
      <c r="D74" s="54"/>
      <c r="E74" s="54"/>
      <c r="F74" s="55"/>
      <c r="G74" s="54"/>
      <c r="H74" s="54"/>
      <c r="I74" s="54"/>
      <c r="J74" s="54"/>
      <c r="K74" s="54"/>
      <c r="L74" s="54"/>
      <c r="M74" s="54"/>
      <c r="N74" s="54"/>
      <c r="O74" s="54"/>
      <c r="P74" s="54"/>
      <c r="Q74" s="19"/>
      <c r="R74" s="56"/>
    </row>
    <row r="75" spans="1:18" ht="16.899999999999999">
      <c r="B75" s="199" t="s">
        <v>177</v>
      </c>
      <c r="C75" s="199"/>
      <c r="D75" s="199"/>
      <c r="E75" s="199"/>
      <c r="F75" s="199"/>
      <c r="G75" s="199"/>
      <c r="H75" s="199"/>
      <c r="I75" s="199"/>
      <c r="J75" s="199"/>
      <c r="K75" s="199"/>
      <c r="L75" s="199"/>
      <c r="M75" s="199"/>
      <c r="N75" s="199"/>
      <c r="O75" s="199"/>
      <c r="P75" s="199"/>
      <c r="Q75" s="199"/>
      <c r="R75" s="103" t="s">
        <v>129</v>
      </c>
    </row>
    <row r="76" spans="1:18">
      <c r="B76" s="4" t="s">
        <v>178</v>
      </c>
      <c r="C76" s="3" t="s">
        <v>179</v>
      </c>
      <c r="D76" s="8">
        <v>16097</v>
      </c>
      <c r="E76" s="8">
        <v>15801</v>
      </c>
      <c r="F76" s="16">
        <v>17253</v>
      </c>
      <c r="G76" s="20">
        <v>17488</v>
      </c>
      <c r="H76" s="20">
        <v>11181</v>
      </c>
      <c r="I76" s="20">
        <v>13005</v>
      </c>
      <c r="J76" s="20">
        <v>12963</v>
      </c>
      <c r="K76" s="20">
        <v>14805</v>
      </c>
      <c r="L76" s="20">
        <v>14780</v>
      </c>
      <c r="M76" s="20">
        <v>14780</v>
      </c>
      <c r="N76" s="20">
        <v>14979</v>
      </c>
      <c r="O76" s="20"/>
      <c r="P76" s="20"/>
      <c r="Q76" s="20" t="s">
        <v>16</v>
      </c>
      <c r="R76" s="34" t="s">
        <v>180</v>
      </c>
    </row>
    <row r="77" spans="1:18" ht="42.75">
      <c r="B77" s="9" t="s">
        <v>181</v>
      </c>
      <c r="C77" s="36" t="s">
        <v>182</v>
      </c>
      <c r="D77" s="69">
        <v>11020</v>
      </c>
      <c r="E77" s="69">
        <v>18580</v>
      </c>
      <c r="F77" s="15">
        <v>27190</v>
      </c>
      <c r="G77" s="15">
        <v>27470</v>
      </c>
      <c r="H77" s="15">
        <v>25420</v>
      </c>
      <c r="I77" s="15">
        <v>42381</v>
      </c>
      <c r="J77" s="15">
        <v>40318</v>
      </c>
      <c r="K77" s="15">
        <v>48151</v>
      </c>
      <c r="L77" s="15">
        <v>49151</v>
      </c>
      <c r="M77" s="20">
        <v>48651</v>
      </c>
      <c r="N77" s="15">
        <v>49188</v>
      </c>
      <c r="O77" s="15"/>
      <c r="P77" s="15"/>
      <c r="Q77" s="78" t="s">
        <v>16</v>
      </c>
      <c r="R77" s="68" t="s">
        <v>183</v>
      </c>
    </row>
    <row r="78" spans="1:18" ht="28.5">
      <c r="B78" s="4" t="s">
        <v>184</v>
      </c>
      <c r="C78" s="3" t="s">
        <v>185</v>
      </c>
      <c r="D78" s="8">
        <v>19656</v>
      </c>
      <c r="E78" s="8">
        <v>21868</v>
      </c>
      <c r="F78" s="16">
        <v>25149</v>
      </c>
      <c r="G78" s="20">
        <v>25563</v>
      </c>
      <c r="H78" s="20">
        <v>25952</v>
      </c>
      <c r="I78" s="20">
        <v>30048</v>
      </c>
      <c r="J78" s="20">
        <v>29772</v>
      </c>
      <c r="K78" s="20">
        <v>34160</v>
      </c>
      <c r="L78" s="20">
        <v>34065</v>
      </c>
      <c r="M78" s="20">
        <v>34015</v>
      </c>
      <c r="N78" s="20">
        <v>34500</v>
      </c>
      <c r="O78" s="20"/>
      <c r="P78" s="20"/>
      <c r="Q78" s="4" t="s">
        <v>16</v>
      </c>
      <c r="R78" s="34" t="s">
        <v>186</v>
      </c>
    </row>
    <row r="79" spans="1:18" ht="42.75">
      <c r="B79" s="9" t="s">
        <v>187</v>
      </c>
      <c r="C79" s="36" t="s">
        <v>188</v>
      </c>
      <c r="D79" s="77">
        <v>5000</v>
      </c>
      <c r="E79" s="77">
        <v>3742</v>
      </c>
      <c r="F79" s="15">
        <v>5600</v>
      </c>
      <c r="G79" s="15">
        <v>5600</v>
      </c>
      <c r="H79" s="15">
        <v>5600</v>
      </c>
      <c r="I79" s="15">
        <v>5080</v>
      </c>
      <c r="J79" s="15">
        <v>4860</v>
      </c>
      <c r="K79" s="15">
        <f>4590+9000</f>
        <v>13590</v>
      </c>
      <c r="L79" s="15">
        <v>13720</v>
      </c>
      <c r="M79" s="15">
        <v>13720</v>
      </c>
      <c r="N79" s="15">
        <v>13720</v>
      </c>
      <c r="O79" s="15"/>
      <c r="P79" s="15"/>
      <c r="Q79" s="79"/>
      <c r="R79" s="68" t="s">
        <v>189</v>
      </c>
    </row>
    <row r="80" spans="1:18" ht="28.5">
      <c r="B80" s="4" t="s">
        <v>190</v>
      </c>
      <c r="C80" s="3" t="s">
        <v>191</v>
      </c>
      <c r="D80" s="8"/>
      <c r="E80" s="8"/>
      <c r="F80" s="16">
        <v>600</v>
      </c>
      <c r="G80" s="20">
        <v>600</v>
      </c>
      <c r="H80" s="20">
        <v>100</v>
      </c>
      <c r="I80" s="20">
        <v>600</v>
      </c>
      <c r="J80" s="20">
        <v>3050</v>
      </c>
      <c r="K80" s="20">
        <v>3050</v>
      </c>
      <c r="L80" s="20">
        <v>3350</v>
      </c>
      <c r="M80" s="20">
        <v>3350</v>
      </c>
      <c r="N80" s="20">
        <v>3350</v>
      </c>
      <c r="O80" s="20"/>
      <c r="P80" s="20"/>
      <c r="Q80" s="4"/>
      <c r="R80" s="34" t="s">
        <v>192</v>
      </c>
    </row>
    <row r="81" spans="1:18" ht="42.75">
      <c r="B81" s="9" t="s">
        <v>193</v>
      </c>
      <c r="C81" s="77" t="s">
        <v>194</v>
      </c>
      <c r="D81" s="77">
        <v>5000</v>
      </c>
      <c r="E81" s="15">
        <v>5000</v>
      </c>
      <c r="F81" s="15">
        <v>6000</v>
      </c>
      <c r="G81" s="15">
        <v>5500</v>
      </c>
      <c r="H81" s="15">
        <v>6000</v>
      </c>
      <c r="I81" s="15">
        <v>7000</v>
      </c>
      <c r="J81" s="15">
        <v>5000</v>
      </c>
      <c r="K81" s="15">
        <v>5000</v>
      </c>
      <c r="L81" s="15">
        <v>8000</v>
      </c>
      <c r="M81" s="15">
        <v>5000</v>
      </c>
      <c r="N81" s="15"/>
      <c r="O81" s="15"/>
      <c r="P81" s="15"/>
      <c r="Q81" s="68"/>
      <c r="R81" s="68" t="s">
        <v>195</v>
      </c>
    </row>
    <row r="82" spans="1:18" ht="15.75">
      <c r="B82" s="19"/>
      <c r="C82" s="171" t="s">
        <v>196</v>
      </c>
      <c r="D82" s="104">
        <f t="shared" ref="D82:N82" si="8">SUM(D76:D81)</f>
        <v>56773</v>
      </c>
      <c r="E82" s="104">
        <f t="shared" si="8"/>
        <v>64991</v>
      </c>
      <c r="F82" s="104">
        <f t="shared" si="8"/>
        <v>81792</v>
      </c>
      <c r="G82" s="104">
        <f t="shared" si="8"/>
        <v>82221</v>
      </c>
      <c r="H82" s="104">
        <f t="shared" si="8"/>
        <v>74253</v>
      </c>
      <c r="I82" s="104">
        <f t="shared" si="8"/>
        <v>98114</v>
      </c>
      <c r="J82" s="104">
        <f t="shared" si="8"/>
        <v>95963</v>
      </c>
      <c r="K82" s="104">
        <f t="shared" si="8"/>
        <v>118756</v>
      </c>
      <c r="L82" s="104">
        <f t="shared" si="8"/>
        <v>123066</v>
      </c>
      <c r="M82" s="104">
        <f t="shared" si="8"/>
        <v>119516</v>
      </c>
      <c r="N82" s="104">
        <f t="shared" si="8"/>
        <v>115737</v>
      </c>
      <c r="O82" s="104"/>
      <c r="P82" s="104"/>
      <c r="Q82" s="105">
        <f>N82/K82-1</f>
        <v>-2.5421873421132446E-2</v>
      </c>
      <c r="R82" s="104"/>
    </row>
    <row r="83" spans="1:18" ht="28.15" customHeight="1"/>
    <row r="84" spans="1:18" ht="27" customHeight="1">
      <c r="A84" s="5">
        <v>45</v>
      </c>
      <c r="B84" s="201" t="s">
        <v>197</v>
      </c>
      <c r="C84" s="201"/>
      <c r="D84" s="122"/>
      <c r="E84" s="122"/>
      <c r="F84" s="123"/>
      <c r="G84" s="123"/>
      <c r="H84" s="123"/>
      <c r="I84" s="123"/>
      <c r="J84" s="123"/>
      <c r="K84" s="123"/>
      <c r="L84" s="123"/>
      <c r="M84" s="123"/>
      <c r="N84" s="123"/>
      <c r="O84" s="123"/>
      <c r="P84" s="123"/>
      <c r="Q84" s="120"/>
      <c r="R84" s="121" t="s">
        <v>198</v>
      </c>
    </row>
    <row r="85" spans="1:18" ht="42.75">
      <c r="A85" s="5">
        <v>42</v>
      </c>
      <c r="B85" s="9" t="s">
        <v>199</v>
      </c>
      <c r="C85" s="36" t="s">
        <v>200</v>
      </c>
      <c r="D85" s="10">
        <v>141086</v>
      </c>
      <c r="E85" s="10">
        <v>145373</v>
      </c>
      <c r="F85" s="15">
        <v>113029</v>
      </c>
      <c r="G85" s="15">
        <v>114561</v>
      </c>
      <c r="H85" s="15">
        <v>115365</v>
      </c>
      <c r="I85" s="15">
        <v>134539</v>
      </c>
      <c r="J85" s="15">
        <v>143635</v>
      </c>
      <c r="K85" s="15">
        <v>154241</v>
      </c>
      <c r="L85" s="15">
        <v>154141</v>
      </c>
      <c r="M85" s="15">
        <v>153141</v>
      </c>
      <c r="N85" s="15">
        <v>155207</v>
      </c>
      <c r="O85" s="15"/>
      <c r="P85" s="15"/>
      <c r="Q85" s="78" t="s">
        <v>16</v>
      </c>
      <c r="R85" s="68" t="s">
        <v>201</v>
      </c>
    </row>
    <row r="86" spans="1:18" ht="42.75">
      <c r="A86" s="5">
        <v>41</v>
      </c>
      <c r="B86" s="4" t="s">
        <v>202</v>
      </c>
      <c r="C86" s="3" t="s">
        <v>203</v>
      </c>
      <c r="D86" s="13">
        <v>2000</v>
      </c>
      <c r="E86" s="13">
        <v>2000</v>
      </c>
      <c r="F86" s="16">
        <v>2500</v>
      </c>
      <c r="G86" s="20">
        <v>2500</v>
      </c>
      <c r="H86" s="20">
        <v>2500</v>
      </c>
      <c r="I86" s="20">
        <v>1700</v>
      </c>
      <c r="J86" s="20">
        <v>1700</v>
      </c>
      <c r="K86" s="20">
        <v>1500</v>
      </c>
      <c r="L86" s="20">
        <v>2000</v>
      </c>
      <c r="M86" s="20">
        <v>2000</v>
      </c>
      <c r="N86" s="20">
        <v>2000</v>
      </c>
      <c r="O86" s="20"/>
      <c r="P86" s="20"/>
      <c r="Q86" s="80"/>
      <c r="R86" s="34" t="s">
        <v>204</v>
      </c>
    </row>
    <row r="87" spans="1:18" ht="42.75">
      <c r="A87" s="5">
        <v>44</v>
      </c>
      <c r="B87" s="9" t="s">
        <v>205</v>
      </c>
      <c r="C87" s="36" t="s">
        <v>206</v>
      </c>
      <c r="D87" s="10">
        <v>2325</v>
      </c>
      <c r="E87" s="10">
        <v>4725</v>
      </c>
      <c r="F87" s="15">
        <v>15531</v>
      </c>
      <c r="G87" s="15">
        <v>15531</v>
      </c>
      <c r="H87" s="15">
        <v>14950</v>
      </c>
      <c r="I87" s="15">
        <v>15150</v>
      </c>
      <c r="J87" s="15">
        <v>14875</v>
      </c>
      <c r="K87" s="15">
        <v>16080</v>
      </c>
      <c r="L87" s="15">
        <v>17100</v>
      </c>
      <c r="M87" s="15">
        <v>16550</v>
      </c>
      <c r="N87" s="15">
        <v>16550</v>
      </c>
      <c r="O87" s="15"/>
      <c r="P87" s="15"/>
      <c r="Q87" s="79"/>
      <c r="R87" s="68" t="s">
        <v>207</v>
      </c>
    </row>
    <row r="88" spans="1:18" ht="42.75">
      <c r="A88" s="5">
        <v>43</v>
      </c>
      <c r="B88" s="4" t="s">
        <v>208</v>
      </c>
      <c r="C88" s="3" t="s">
        <v>209</v>
      </c>
      <c r="D88" s="8">
        <v>2200</v>
      </c>
      <c r="E88" s="8">
        <v>1000</v>
      </c>
      <c r="F88" s="16">
        <v>1500</v>
      </c>
      <c r="G88" s="20">
        <v>1500</v>
      </c>
      <c r="H88" s="20">
        <v>1500</v>
      </c>
      <c r="I88" s="20">
        <v>1500</v>
      </c>
      <c r="J88" s="20">
        <v>1500</v>
      </c>
      <c r="K88" s="20">
        <v>1500</v>
      </c>
      <c r="L88" s="20">
        <v>2000</v>
      </c>
      <c r="M88" s="20">
        <v>2000</v>
      </c>
      <c r="N88" s="20">
        <v>2000</v>
      </c>
      <c r="O88" s="20"/>
      <c r="P88" s="20"/>
      <c r="Q88" s="80"/>
      <c r="R88" s="34" t="s">
        <v>210</v>
      </c>
    </row>
    <row r="89" spans="1:18" ht="42.75">
      <c r="B89" s="9" t="s">
        <v>211</v>
      </c>
      <c r="C89" s="36" t="s">
        <v>212</v>
      </c>
      <c r="D89" s="10">
        <v>400</v>
      </c>
      <c r="E89" s="10">
        <v>400</v>
      </c>
      <c r="F89" s="15">
        <v>700</v>
      </c>
      <c r="G89" s="15">
        <v>700</v>
      </c>
      <c r="H89" s="15">
        <v>700</v>
      </c>
      <c r="I89" s="15">
        <v>1500</v>
      </c>
      <c r="J89" s="15">
        <v>5400</v>
      </c>
      <c r="K89" s="15">
        <v>5600</v>
      </c>
      <c r="L89" s="15">
        <v>5900</v>
      </c>
      <c r="M89" s="30">
        <v>5600</v>
      </c>
      <c r="N89" s="15">
        <v>5600</v>
      </c>
      <c r="O89" s="15"/>
      <c r="P89" s="15"/>
      <c r="Q89" s="79"/>
      <c r="R89" s="68" t="s">
        <v>213</v>
      </c>
    </row>
    <row r="90" spans="1:18" ht="30.75" customHeight="1">
      <c r="B90" s="29" t="s">
        <v>214</v>
      </c>
      <c r="C90" s="35" t="s">
        <v>215</v>
      </c>
      <c r="D90" s="8"/>
      <c r="E90" s="8">
        <v>750</v>
      </c>
      <c r="F90" s="30">
        <v>750</v>
      </c>
      <c r="G90" s="30">
        <v>750</v>
      </c>
      <c r="H90" s="30">
        <v>750</v>
      </c>
      <c r="I90" s="30">
        <v>750</v>
      </c>
      <c r="J90" s="30">
        <v>750</v>
      </c>
      <c r="K90" s="30">
        <v>750</v>
      </c>
      <c r="L90" s="30">
        <v>750</v>
      </c>
      <c r="M90" s="30">
        <v>750</v>
      </c>
      <c r="N90" s="30">
        <v>750</v>
      </c>
      <c r="O90" s="30"/>
      <c r="P90" s="30"/>
      <c r="Q90" s="78"/>
      <c r="R90" s="47" t="s">
        <v>216</v>
      </c>
    </row>
    <row r="91" spans="1:18" ht="16.899999999999999" customHeight="1">
      <c r="B91" s="9" t="s">
        <v>217</v>
      </c>
      <c r="C91" s="36" t="s">
        <v>218</v>
      </c>
      <c r="D91" s="36">
        <v>3000</v>
      </c>
      <c r="E91" s="36">
        <v>3500</v>
      </c>
      <c r="F91" s="36">
        <v>3500</v>
      </c>
      <c r="G91" s="15">
        <v>3500</v>
      </c>
      <c r="H91" s="15">
        <v>4110</v>
      </c>
      <c r="I91" s="15">
        <v>4280</v>
      </c>
      <c r="J91" s="15">
        <v>4280</v>
      </c>
      <c r="K91" s="15">
        <v>4200</v>
      </c>
      <c r="L91" s="15">
        <v>4200</v>
      </c>
      <c r="M91" s="15">
        <v>4200</v>
      </c>
      <c r="N91" s="15">
        <v>4200</v>
      </c>
      <c r="O91" s="15"/>
      <c r="P91" s="15"/>
      <c r="Q91" s="79"/>
      <c r="R91" s="68" t="s">
        <v>219</v>
      </c>
    </row>
    <row r="92" spans="1:18">
      <c r="B92" s="4" t="s">
        <v>220</v>
      </c>
      <c r="C92" s="3" t="s">
        <v>221</v>
      </c>
      <c r="D92" s="8"/>
      <c r="E92" s="8"/>
      <c r="F92" s="16"/>
      <c r="G92" s="16"/>
      <c r="H92" s="16"/>
      <c r="I92" s="20"/>
      <c r="J92" s="20"/>
      <c r="K92" s="20">
        <v>0</v>
      </c>
      <c r="L92" s="20"/>
      <c r="M92" s="20"/>
      <c r="N92" s="20">
        <v>0</v>
      </c>
      <c r="O92" s="20"/>
      <c r="P92" s="20"/>
      <c r="Q92" s="4"/>
      <c r="R92" s="34" t="s">
        <v>222</v>
      </c>
    </row>
    <row r="93" spans="1:18" ht="15.75">
      <c r="B93" s="19"/>
      <c r="C93" s="114" t="s">
        <v>223</v>
      </c>
      <c r="D93" s="115">
        <f t="shared" ref="D93:J93" si="9">SUM(D85:D91)</f>
        <v>151011</v>
      </c>
      <c r="E93" s="115">
        <f t="shared" si="9"/>
        <v>157748</v>
      </c>
      <c r="F93" s="116">
        <f t="shared" si="9"/>
        <v>137510</v>
      </c>
      <c r="G93" s="116">
        <f t="shared" si="9"/>
        <v>139042</v>
      </c>
      <c r="H93" s="116">
        <f t="shared" si="9"/>
        <v>139875</v>
      </c>
      <c r="I93" s="116">
        <f t="shared" si="9"/>
        <v>159419</v>
      </c>
      <c r="J93" s="116">
        <f t="shared" si="9"/>
        <v>172140</v>
      </c>
      <c r="K93" s="116">
        <f>SUM(K85:K92)</f>
        <v>183871</v>
      </c>
      <c r="L93" s="116">
        <f>SUM(L85:L91)</f>
        <v>186091</v>
      </c>
      <c r="M93" s="116">
        <f>SUM(M85:M91)</f>
        <v>184241</v>
      </c>
      <c r="N93" s="116">
        <f>SUM(N85:N92)</f>
        <v>186307</v>
      </c>
      <c r="O93" s="116"/>
      <c r="P93" s="116"/>
      <c r="Q93" s="117">
        <f>N93/K93-1</f>
        <v>1.32484187283477E-2</v>
      </c>
      <c r="R93" s="118"/>
    </row>
    <row r="94" spans="1:18" ht="34.9" customHeight="1">
      <c r="B94" s="19"/>
      <c r="C94" s="5"/>
      <c r="D94" s="54"/>
      <c r="E94" s="54"/>
      <c r="F94" s="55"/>
      <c r="G94" s="54"/>
      <c r="H94" s="54"/>
      <c r="I94" s="54"/>
      <c r="J94" s="54"/>
      <c r="K94" s="54"/>
      <c r="L94" s="54"/>
      <c r="M94" s="54"/>
      <c r="N94" s="54"/>
      <c r="O94" s="54"/>
      <c r="P94" s="54"/>
      <c r="Q94" s="81"/>
      <c r="R94" s="56"/>
    </row>
    <row r="95" spans="1:18" ht="16.899999999999999">
      <c r="B95" s="119" t="s">
        <v>224</v>
      </c>
      <c r="C95" s="120"/>
      <c r="D95" s="120"/>
      <c r="E95" s="120"/>
      <c r="F95" s="120"/>
      <c r="G95" s="120"/>
      <c r="H95" s="120"/>
      <c r="I95" s="120"/>
      <c r="J95" s="120"/>
      <c r="K95" s="120"/>
      <c r="L95" s="120"/>
      <c r="M95" s="120"/>
      <c r="N95" s="120"/>
      <c r="O95" s="120"/>
      <c r="P95" s="120"/>
      <c r="Q95" s="120"/>
      <c r="R95" s="121" t="s">
        <v>198</v>
      </c>
    </row>
    <row r="96" spans="1:18" ht="42.75">
      <c r="B96" s="9" t="s">
        <v>225</v>
      </c>
      <c r="C96" s="36" t="s">
        <v>226</v>
      </c>
      <c r="D96" s="36"/>
      <c r="E96" s="36">
        <v>750</v>
      </c>
      <c r="F96" s="71">
        <v>950</v>
      </c>
      <c r="G96" s="71">
        <v>950</v>
      </c>
      <c r="H96" s="71">
        <v>850</v>
      </c>
      <c r="I96" s="71">
        <v>850</v>
      </c>
      <c r="J96" s="71">
        <v>700</v>
      </c>
      <c r="K96" s="71">
        <v>700</v>
      </c>
      <c r="L96" s="71">
        <v>700</v>
      </c>
      <c r="M96" s="71">
        <v>700</v>
      </c>
      <c r="N96" s="71">
        <v>700</v>
      </c>
      <c r="O96" s="71"/>
      <c r="P96" s="71"/>
      <c r="Q96" s="79"/>
      <c r="R96" s="68" t="s">
        <v>227</v>
      </c>
    </row>
    <row r="97" spans="2:18" ht="42.75">
      <c r="B97" s="4" t="s">
        <v>228</v>
      </c>
      <c r="C97" s="3" t="s">
        <v>229</v>
      </c>
      <c r="D97" s="8">
        <f>12879-5877</f>
        <v>7002</v>
      </c>
      <c r="E97" s="8">
        <v>6995</v>
      </c>
      <c r="F97" s="21">
        <v>8095</v>
      </c>
      <c r="G97" s="22">
        <v>8095</v>
      </c>
      <c r="H97" s="22">
        <v>8095</v>
      </c>
      <c r="I97" s="22">
        <v>8095</v>
      </c>
      <c r="J97" s="22">
        <v>8400</v>
      </c>
      <c r="K97" s="22">
        <v>7440</v>
      </c>
      <c r="L97" s="71">
        <v>8390</v>
      </c>
      <c r="M97" s="71">
        <v>8390</v>
      </c>
      <c r="N97" s="22">
        <v>7840</v>
      </c>
      <c r="O97" s="22"/>
      <c r="P97" s="22"/>
      <c r="Q97" s="4"/>
      <c r="R97" s="34" t="s">
        <v>230</v>
      </c>
    </row>
    <row r="98" spans="2:18" ht="28.5">
      <c r="B98" s="9" t="s">
        <v>231</v>
      </c>
      <c r="C98" s="36" t="s">
        <v>232</v>
      </c>
      <c r="D98" s="10">
        <f>9298-7328</f>
        <v>1970</v>
      </c>
      <c r="E98" s="10">
        <v>1885</v>
      </c>
      <c r="F98" s="70">
        <v>2890</v>
      </c>
      <c r="G98" s="70">
        <v>2890</v>
      </c>
      <c r="H98" s="70">
        <v>2890</v>
      </c>
      <c r="I98" s="70">
        <v>3040</v>
      </c>
      <c r="J98" s="70">
        <v>2990</v>
      </c>
      <c r="K98" s="70">
        <v>2990</v>
      </c>
      <c r="L98" s="9">
        <v>2840</v>
      </c>
      <c r="M98" s="36">
        <v>2840</v>
      </c>
      <c r="N98" s="70">
        <v>2840</v>
      </c>
      <c r="O98" s="10"/>
      <c r="P98" s="10"/>
      <c r="Q98" s="10"/>
      <c r="R98" s="113" t="s">
        <v>233</v>
      </c>
    </row>
    <row r="99" spans="2:18" ht="31.9" customHeight="1">
      <c r="B99" s="4" t="s">
        <v>234</v>
      </c>
      <c r="C99" s="3" t="s">
        <v>235</v>
      </c>
      <c r="D99" s="8">
        <f>14870+5877+7328+37.31</f>
        <v>28112.31</v>
      </c>
      <c r="E99" s="8">
        <v>36497</v>
      </c>
      <c r="F99" s="21">
        <v>43776</v>
      </c>
      <c r="G99" s="22">
        <v>49754</v>
      </c>
      <c r="H99" s="22">
        <v>50513</v>
      </c>
      <c r="I99" s="22">
        <v>59740</v>
      </c>
      <c r="J99" s="22">
        <v>61120</v>
      </c>
      <c r="K99" s="22">
        <v>70108</v>
      </c>
      <c r="L99" s="71">
        <v>71008</v>
      </c>
      <c r="M99" s="71">
        <v>71215</v>
      </c>
      <c r="N99" s="22">
        <v>71330</v>
      </c>
      <c r="O99" s="22"/>
      <c r="P99" s="22"/>
      <c r="Q99" s="4" t="s">
        <v>16</v>
      </c>
      <c r="R99" s="34" t="s">
        <v>236</v>
      </c>
    </row>
    <row r="100" spans="2:18" ht="42.75">
      <c r="B100" s="9" t="s">
        <v>237</v>
      </c>
      <c r="C100" s="152" t="s">
        <v>238</v>
      </c>
      <c r="D100" s="9">
        <v>2250</v>
      </c>
      <c r="E100" s="9">
        <v>2020</v>
      </c>
      <c r="F100" s="9">
        <v>3191</v>
      </c>
      <c r="G100" s="9">
        <v>3191</v>
      </c>
      <c r="H100" s="9">
        <v>3191</v>
      </c>
      <c r="I100" s="9">
        <v>3191</v>
      </c>
      <c r="J100" s="9">
        <v>3150</v>
      </c>
      <c r="K100" s="70">
        <v>2900</v>
      </c>
      <c r="L100" s="9">
        <v>2700</v>
      </c>
      <c r="M100" s="36">
        <v>2700</v>
      </c>
      <c r="N100" s="10">
        <v>2700</v>
      </c>
      <c r="O100" s="10"/>
      <c r="P100" s="10"/>
      <c r="Q100" s="9"/>
      <c r="R100" s="130" t="s">
        <v>239</v>
      </c>
    </row>
    <row r="101" spans="2:18" ht="15.75">
      <c r="B101" s="19"/>
      <c r="C101" s="114" t="s">
        <v>240</v>
      </c>
      <c r="D101" s="114">
        <f t="shared" ref="D101:J101" si="10">SUM(D99:D100)</f>
        <v>30362.31</v>
      </c>
      <c r="E101" s="114">
        <f t="shared" si="10"/>
        <v>38517</v>
      </c>
      <c r="F101" s="114">
        <f t="shared" si="10"/>
        <v>46967</v>
      </c>
      <c r="G101" s="114">
        <f t="shared" si="10"/>
        <v>52945</v>
      </c>
      <c r="H101" s="114">
        <f t="shared" si="10"/>
        <v>53704</v>
      </c>
      <c r="I101" s="114">
        <f t="shared" si="10"/>
        <v>62931</v>
      </c>
      <c r="J101" s="114">
        <f t="shared" si="10"/>
        <v>64270</v>
      </c>
      <c r="K101" s="129">
        <f>SUM(K96:K100)</f>
        <v>84138</v>
      </c>
      <c r="L101" s="129">
        <f t="shared" ref="L101:M101" si="11">SUM(L96:L100)</f>
        <v>85638</v>
      </c>
      <c r="M101" s="129">
        <f t="shared" si="11"/>
        <v>85845</v>
      </c>
      <c r="N101" s="129">
        <f>SUM(N96:N100)</f>
        <v>85410</v>
      </c>
      <c r="O101" s="129"/>
      <c r="P101" s="129"/>
      <c r="Q101" s="117">
        <f>N101/K101-1</f>
        <v>1.5118020395065157E-2</v>
      </c>
      <c r="R101" s="114"/>
    </row>
    <row r="102" spans="2:18" ht="31.9" customHeight="1"/>
    <row r="103" spans="2:18" ht="16.899999999999999">
      <c r="B103" s="200" t="s">
        <v>241</v>
      </c>
      <c r="C103" s="200"/>
      <c r="D103" s="109"/>
      <c r="E103" s="109"/>
      <c r="F103" s="110"/>
      <c r="G103" s="110"/>
      <c r="H103" s="110"/>
      <c r="I103" s="110"/>
      <c r="J103" s="110"/>
      <c r="K103" s="110"/>
      <c r="L103" s="110"/>
      <c r="M103" s="110"/>
      <c r="N103" s="110"/>
      <c r="O103" s="110"/>
      <c r="P103" s="110"/>
      <c r="Q103" s="111"/>
      <c r="R103" s="112" t="s">
        <v>242</v>
      </c>
    </row>
    <row r="104" spans="2:18" ht="28.5">
      <c r="B104" s="4" t="s">
        <v>243</v>
      </c>
      <c r="C104" s="3" t="s">
        <v>244</v>
      </c>
      <c r="D104" s="8">
        <v>10650</v>
      </c>
      <c r="E104" s="8">
        <v>12917</v>
      </c>
      <c r="F104" s="16"/>
      <c r="G104" s="20">
        <v>17300</v>
      </c>
      <c r="H104" s="20">
        <v>17300</v>
      </c>
      <c r="I104" s="20">
        <v>16875</v>
      </c>
      <c r="J104" s="20">
        <v>14500</v>
      </c>
      <c r="K104" s="20">
        <v>15500</v>
      </c>
      <c r="L104" s="20">
        <v>23620</v>
      </c>
      <c r="M104" s="20">
        <v>21320</v>
      </c>
      <c r="N104" s="20">
        <v>21320</v>
      </c>
      <c r="O104" s="20"/>
      <c r="P104" s="20"/>
      <c r="Q104" s="153" t="s">
        <v>245</v>
      </c>
      <c r="R104" s="34" t="s">
        <v>246</v>
      </c>
    </row>
    <row r="105" spans="2:18" ht="42.75">
      <c r="B105" s="9" t="s">
        <v>247</v>
      </c>
      <c r="C105" s="36" t="s">
        <v>248</v>
      </c>
      <c r="D105" s="69">
        <v>6000</v>
      </c>
      <c r="E105" s="69">
        <v>6000</v>
      </c>
      <c r="F105" s="15">
        <v>6000</v>
      </c>
      <c r="G105" s="15">
        <v>9000</v>
      </c>
      <c r="H105" s="15">
        <v>9000</v>
      </c>
      <c r="I105" s="15">
        <v>8650</v>
      </c>
      <c r="J105" s="15">
        <v>10630</v>
      </c>
      <c r="K105" s="15">
        <v>10630</v>
      </c>
      <c r="L105" s="15">
        <v>14800</v>
      </c>
      <c r="M105" s="20">
        <v>12380</v>
      </c>
      <c r="N105" s="15">
        <v>12380</v>
      </c>
      <c r="O105" s="15"/>
      <c r="P105" s="15"/>
      <c r="Q105" s="78" t="s">
        <v>249</v>
      </c>
      <c r="R105" s="68" t="s">
        <v>250</v>
      </c>
    </row>
    <row r="106" spans="2:18">
      <c r="B106" s="4" t="s">
        <v>251</v>
      </c>
      <c r="C106" s="3" t="s">
        <v>252</v>
      </c>
      <c r="D106" s="8">
        <v>67048</v>
      </c>
      <c r="E106" s="8">
        <v>66431</v>
      </c>
      <c r="F106" s="16">
        <v>143631</v>
      </c>
      <c r="G106" s="20">
        <v>149047</v>
      </c>
      <c r="H106" s="20">
        <v>177276</v>
      </c>
      <c r="I106" s="20">
        <v>182817</v>
      </c>
      <c r="J106" s="20">
        <v>197998</v>
      </c>
      <c r="K106" s="20">
        <v>211535</v>
      </c>
      <c r="L106" s="20">
        <v>211395</v>
      </c>
      <c r="M106" s="20">
        <v>211395</v>
      </c>
      <c r="N106" s="20">
        <f>212141-14500</f>
        <v>197641</v>
      </c>
      <c r="O106" s="20"/>
      <c r="P106" s="20"/>
      <c r="Q106" s="4" t="s">
        <v>16</v>
      </c>
      <c r="R106" s="34" t="s">
        <v>253</v>
      </c>
    </row>
    <row r="107" spans="2:18" ht="42.75">
      <c r="B107" s="9" t="s">
        <v>254</v>
      </c>
      <c r="C107" s="36" t="s">
        <v>255</v>
      </c>
      <c r="D107" s="77">
        <v>25000</v>
      </c>
      <c r="E107" s="77">
        <v>26000</v>
      </c>
      <c r="F107" s="15">
        <v>30000</v>
      </c>
      <c r="G107" s="15">
        <v>30000</v>
      </c>
      <c r="H107" s="15">
        <v>30000</v>
      </c>
      <c r="I107" s="15">
        <v>30000</v>
      </c>
      <c r="J107" s="15">
        <v>30000</v>
      </c>
      <c r="K107" s="15">
        <v>30000</v>
      </c>
      <c r="L107" s="15">
        <v>30000</v>
      </c>
      <c r="M107" s="15">
        <v>30000</v>
      </c>
      <c r="N107" s="15">
        <v>30000</v>
      </c>
      <c r="O107" s="15"/>
      <c r="P107" s="15"/>
      <c r="Q107" s="79"/>
      <c r="R107" s="68" t="s">
        <v>256</v>
      </c>
    </row>
    <row r="108" spans="2:18" ht="42.75">
      <c r="B108" s="4" t="s">
        <v>257</v>
      </c>
      <c r="C108" s="3" t="s">
        <v>258</v>
      </c>
      <c r="D108" s="8">
        <v>500</v>
      </c>
      <c r="E108" s="8">
        <v>0</v>
      </c>
      <c r="F108" s="16">
        <v>1400</v>
      </c>
      <c r="G108" s="20">
        <v>1500</v>
      </c>
      <c r="H108" s="20">
        <v>1500</v>
      </c>
      <c r="I108" s="20">
        <v>1700</v>
      </c>
      <c r="J108" s="20">
        <v>1700</v>
      </c>
      <c r="K108" s="20">
        <v>1700</v>
      </c>
      <c r="L108" s="20">
        <v>1700</v>
      </c>
      <c r="M108" s="20">
        <v>1700</v>
      </c>
      <c r="N108" s="20">
        <v>1700</v>
      </c>
      <c r="O108" s="20"/>
      <c r="P108" s="20"/>
      <c r="Q108" s="4"/>
      <c r="R108" s="34" t="s">
        <v>259</v>
      </c>
    </row>
    <row r="109" spans="2:18" ht="15.75">
      <c r="B109" s="19"/>
      <c r="C109" s="124" t="s">
        <v>260</v>
      </c>
      <c r="D109" s="125">
        <f t="shared" ref="D109:N109" si="12">SUM(D104:D108)</f>
        <v>109198</v>
      </c>
      <c r="E109" s="125">
        <f t="shared" si="12"/>
        <v>111348</v>
      </c>
      <c r="F109" s="126">
        <f t="shared" si="12"/>
        <v>181031</v>
      </c>
      <c r="G109" s="126">
        <f t="shared" si="12"/>
        <v>206847</v>
      </c>
      <c r="H109" s="126">
        <f t="shared" si="12"/>
        <v>235076</v>
      </c>
      <c r="I109" s="126">
        <f t="shared" si="12"/>
        <v>240042</v>
      </c>
      <c r="J109" s="126">
        <f t="shared" si="12"/>
        <v>254828</v>
      </c>
      <c r="K109" s="126">
        <f t="shared" si="12"/>
        <v>269365</v>
      </c>
      <c r="L109" s="126">
        <f t="shared" si="12"/>
        <v>281515</v>
      </c>
      <c r="M109" s="126">
        <f t="shared" si="12"/>
        <v>276795</v>
      </c>
      <c r="N109" s="126">
        <f t="shared" si="12"/>
        <v>263041</v>
      </c>
      <c r="O109" s="126"/>
      <c r="P109" s="126"/>
      <c r="Q109" s="127">
        <f>N109/K109-1</f>
        <v>-2.3477437677500768E-2</v>
      </c>
      <c r="R109" s="128"/>
    </row>
    <row r="110" spans="2:18" ht="31.15" customHeight="1"/>
    <row r="111" spans="2:18" ht="16.899999999999999">
      <c r="B111" s="200" t="s">
        <v>261</v>
      </c>
      <c r="C111" s="200"/>
      <c r="D111" s="109"/>
      <c r="E111" s="109"/>
      <c r="F111" s="110"/>
      <c r="G111" s="110"/>
      <c r="H111" s="110"/>
      <c r="I111" s="110"/>
      <c r="J111" s="110"/>
      <c r="K111" s="110"/>
      <c r="L111" s="110"/>
      <c r="M111" s="110"/>
      <c r="N111" s="110"/>
      <c r="O111" s="110"/>
      <c r="P111" s="110"/>
      <c r="Q111" s="111"/>
      <c r="R111" s="112" t="s">
        <v>242</v>
      </c>
    </row>
    <row r="112" spans="2:18" ht="42.75">
      <c r="B112" s="9" t="s">
        <v>262</v>
      </c>
      <c r="C112" s="36" t="s">
        <v>263</v>
      </c>
      <c r="D112" s="10">
        <v>2900</v>
      </c>
      <c r="E112" s="10">
        <v>2250</v>
      </c>
      <c r="F112" s="15">
        <v>6600</v>
      </c>
      <c r="G112" s="15">
        <v>5600</v>
      </c>
      <c r="H112" s="15">
        <v>2000</v>
      </c>
      <c r="I112" s="15">
        <v>2150</v>
      </c>
      <c r="J112" s="15">
        <v>5760</v>
      </c>
      <c r="K112" s="15">
        <v>5710</v>
      </c>
      <c r="L112" s="15">
        <v>5760</v>
      </c>
      <c r="M112" s="15">
        <v>5760</v>
      </c>
      <c r="N112" s="15">
        <v>5760</v>
      </c>
      <c r="O112" s="15"/>
      <c r="P112" s="15"/>
      <c r="Q112" s="79"/>
      <c r="R112" s="68" t="s">
        <v>264</v>
      </c>
    </row>
    <row r="113" spans="1:19">
      <c r="B113" s="4" t="s">
        <v>265</v>
      </c>
      <c r="C113" s="3" t="s">
        <v>266</v>
      </c>
      <c r="D113" s="8">
        <v>4344</v>
      </c>
      <c r="E113" s="8">
        <v>5300</v>
      </c>
      <c r="F113" s="16">
        <v>6000</v>
      </c>
      <c r="G113" s="20">
        <v>8630</v>
      </c>
      <c r="H113" s="20">
        <v>6000</v>
      </c>
      <c r="I113" s="20">
        <v>6000</v>
      </c>
      <c r="J113" s="20">
        <v>6100</v>
      </c>
      <c r="K113" s="20">
        <v>6100</v>
      </c>
      <c r="L113" s="20">
        <v>6140</v>
      </c>
      <c r="M113" s="20">
        <v>6140</v>
      </c>
      <c r="N113" s="20">
        <v>6140</v>
      </c>
      <c r="O113" s="20"/>
      <c r="P113" s="20"/>
      <c r="Q113" s="80"/>
      <c r="R113" s="37" t="s">
        <v>267</v>
      </c>
    </row>
    <row r="114" spans="1:19" ht="42.75">
      <c r="B114" s="9" t="s">
        <v>268</v>
      </c>
      <c r="C114" s="36" t="s">
        <v>269</v>
      </c>
      <c r="D114" s="10">
        <v>1915</v>
      </c>
      <c r="E114" s="10">
        <v>1730</v>
      </c>
      <c r="F114" s="15">
        <v>2160</v>
      </c>
      <c r="G114" s="15">
        <v>2160</v>
      </c>
      <c r="H114" s="15">
        <v>1500</v>
      </c>
      <c r="I114" s="15">
        <v>1540</v>
      </c>
      <c r="J114" s="15">
        <v>2500</v>
      </c>
      <c r="K114" s="15">
        <v>2830</v>
      </c>
      <c r="L114" s="15">
        <v>3450</v>
      </c>
      <c r="M114" s="30">
        <v>3450</v>
      </c>
      <c r="N114" s="15">
        <v>2880</v>
      </c>
      <c r="O114" s="15"/>
      <c r="P114" s="15"/>
      <c r="Q114" s="79"/>
      <c r="R114" s="68" t="s">
        <v>270</v>
      </c>
    </row>
    <row r="115" spans="1:19" ht="42.75">
      <c r="B115" s="29" t="s">
        <v>271</v>
      </c>
      <c r="C115" s="35" t="s">
        <v>272</v>
      </c>
      <c r="D115" s="8">
        <f>81511+6281</f>
        <v>87792</v>
      </c>
      <c r="E115" s="8">
        <f>88651+6050</f>
        <v>94701</v>
      </c>
      <c r="F115" s="30">
        <f>98757+5700</f>
        <v>104457</v>
      </c>
      <c r="G115" s="30">
        <f>100350+5700</f>
        <v>106050</v>
      </c>
      <c r="H115" s="30">
        <v>148831</v>
      </c>
      <c r="I115" s="30">
        <v>90081</v>
      </c>
      <c r="J115" s="30">
        <v>94400</v>
      </c>
      <c r="K115" s="30">
        <v>111941</v>
      </c>
      <c r="L115" s="30">
        <v>111881</v>
      </c>
      <c r="M115" s="30">
        <v>111881</v>
      </c>
      <c r="N115" s="30">
        <v>113635</v>
      </c>
      <c r="O115" s="30"/>
      <c r="P115" s="30"/>
      <c r="Q115" s="78" t="s">
        <v>16</v>
      </c>
      <c r="R115" s="47" t="s">
        <v>273</v>
      </c>
    </row>
    <row r="116" spans="1:19" ht="42.75">
      <c r="B116" s="9" t="s">
        <v>274</v>
      </c>
      <c r="C116" s="36" t="s">
        <v>275</v>
      </c>
      <c r="D116" s="36">
        <v>1956</v>
      </c>
      <c r="E116" s="36">
        <v>2178</v>
      </c>
      <c r="F116" s="36">
        <v>2910</v>
      </c>
      <c r="G116" s="15">
        <v>4080</v>
      </c>
      <c r="H116" s="15">
        <v>1800</v>
      </c>
      <c r="I116" s="15">
        <v>1950</v>
      </c>
      <c r="J116" s="15">
        <v>1830</v>
      </c>
      <c r="K116" s="15">
        <v>2130</v>
      </c>
      <c r="L116" s="15">
        <v>2445</v>
      </c>
      <c r="M116" s="15">
        <v>2295</v>
      </c>
      <c r="N116" s="15">
        <v>2295</v>
      </c>
      <c r="O116" s="15"/>
      <c r="P116" s="15"/>
      <c r="Q116" s="79"/>
      <c r="R116" s="68" t="s">
        <v>276</v>
      </c>
    </row>
    <row r="117" spans="1:19" ht="42.75">
      <c r="B117" s="4" t="s">
        <v>277</v>
      </c>
      <c r="C117" s="3" t="s">
        <v>278</v>
      </c>
      <c r="D117" s="8">
        <f>5300+2375</f>
        <v>7675</v>
      </c>
      <c r="E117" s="8">
        <f>2500+5160</f>
        <v>7660</v>
      </c>
      <c r="F117" s="16">
        <f>7282+3500</f>
        <v>10782</v>
      </c>
      <c r="G117" s="16">
        <f>9170+3500</f>
        <v>12670</v>
      </c>
      <c r="H117" s="16">
        <v>7000</v>
      </c>
      <c r="I117" s="20">
        <v>7000</v>
      </c>
      <c r="J117" s="20">
        <v>7040</v>
      </c>
      <c r="K117" s="20">
        <v>7030</v>
      </c>
      <c r="L117" s="20">
        <v>7030</v>
      </c>
      <c r="M117" s="20">
        <v>6780</v>
      </c>
      <c r="N117" s="20">
        <v>6780</v>
      </c>
      <c r="O117" s="20"/>
      <c r="P117" s="20"/>
      <c r="Q117" s="4"/>
      <c r="R117" s="34" t="s">
        <v>279</v>
      </c>
    </row>
    <row r="118" spans="1:19" ht="15.75">
      <c r="B118" s="19"/>
      <c r="C118" s="124" t="s">
        <v>280</v>
      </c>
      <c r="D118" s="125">
        <f t="shared" ref="D118:J118" si="13">SUM(D113:D116)</f>
        <v>96007</v>
      </c>
      <c r="E118" s="125">
        <f t="shared" si="13"/>
        <v>103909</v>
      </c>
      <c r="F118" s="126">
        <f t="shared" si="13"/>
        <v>115527</v>
      </c>
      <c r="G118" s="126">
        <f t="shared" si="13"/>
        <v>120920</v>
      </c>
      <c r="H118" s="126">
        <f t="shared" si="13"/>
        <v>158131</v>
      </c>
      <c r="I118" s="126">
        <f t="shared" si="13"/>
        <v>99571</v>
      </c>
      <c r="J118" s="126">
        <f t="shared" si="13"/>
        <v>104830</v>
      </c>
      <c r="K118" s="126">
        <f>SUM(K112:K117)</f>
        <v>135741</v>
      </c>
      <c r="L118" s="126">
        <f>SUM(L113:L116)</f>
        <v>123916</v>
      </c>
      <c r="M118" s="126">
        <f>SUM(M113:M116)</f>
        <v>123766</v>
      </c>
      <c r="N118" s="126">
        <f>SUM(N112:N117)</f>
        <v>137490</v>
      </c>
      <c r="O118" s="126"/>
      <c r="P118" s="126"/>
      <c r="Q118" s="127">
        <f>N118/K118-1</f>
        <v>1.2884832143567504E-2</v>
      </c>
      <c r="R118" s="128"/>
    </row>
    <row r="119" spans="1:19">
      <c r="B119" s="19"/>
      <c r="C119" s="12"/>
      <c r="D119" s="17"/>
      <c r="E119" s="17"/>
      <c r="F119" s="18"/>
      <c r="G119" s="18"/>
      <c r="H119" s="18"/>
      <c r="I119" s="18"/>
      <c r="J119" s="18"/>
      <c r="K119" s="18"/>
      <c r="L119" s="18"/>
      <c r="M119" s="18"/>
      <c r="N119" s="18"/>
      <c r="O119" s="18"/>
      <c r="P119" s="18"/>
      <c r="Q119" s="19"/>
      <c r="R119" s="56"/>
    </row>
    <row r="120" spans="1:19" s="49" customFormat="1" ht="23.25" customHeight="1">
      <c r="A120" s="48"/>
      <c r="B120" s="189"/>
      <c r="C120" s="184" t="s">
        <v>344</v>
      </c>
      <c r="D120" s="185">
        <f t="shared" ref="D120:M120" si="14">SUM(D10+D17+D23+D34+D47+D62+D68+D73+D82+D109+D118+D93+D101)</f>
        <v>1922860.31</v>
      </c>
      <c r="E120" s="185">
        <f t="shared" si="14"/>
        <v>1990418</v>
      </c>
      <c r="F120" s="185">
        <f t="shared" si="14"/>
        <v>2149585</v>
      </c>
      <c r="G120" s="185">
        <f t="shared" si="14"/>
        <v>2254607</v>
      </c>
      <c r="H120" s="185">
        <f t="shared" si="14"/>
        <v>2373035</v>
      </c>
      <c r="I120" s="185">
        <f t="shared" si="14"/>
        <v>2587621</v>
      </c>
      <c r="J120" s="185">
        <f t="shared" si="14"/>
        <v>2658311</v>
      </c>
      <c r="K120" s="185">
        <f t="shared" si="14"/>
        <v>3208251</v>
      </c>
      <c r="L120" s="185">
        <f t="shared" si="14"/>
        <v>2918451</v>
      </c>
      <c r="M120" s="185">
        <f t="shared" si="14"/>
        <v>2906611</v>
      </c>
      <c r="N120" s="185">
        <f>SUM(N10+N17+N23+N34+N47+N51+N62+N68+N73+N82+N109+N118+N93+N101)</f>
        <v>3184772</v>
      </c>
      <c r="O120" s="185">
        <v>3184772</v>
      </c>
      <c r="P120" s="185">
        <v>3184772</v>
      </c>
      <c r="Q120" s="190">
        <f>N120/K120-1</f>
        <v>-7.318317675269137E-3</v>
      </c>
      <c r="R120" s="191"/>
    </row>
    <row r="121" spans="1:19" ht="27" customHeight="1">
      <c r="B121" s="57"/>
      <c r="C121" s="25"/>
      <c r="D121" s="26"/>
      <c r="E121" s="26"/>
      <c r="F121" s="27"/>
      <c r="G121" s="27"/>
      <c r="H121" s="27"/>
      <c r="I121" s="27"/>
      <c r="J121" s="27"/>
      <c r="K121" s="5"/>
      <c r="L121" s="5"/>
      <c r="M121" s="5"/>
      <c r="N121" s="5"/>
      <c r="O121" s="5"/>
      <c r="P121" s="5"/>
      <c r="Q121" s="19"/>
      <c r="R121" s="56"/>
    </row>
    <row r="122" spans="1:19" ht="15.75">
      <c r="B122" s="202" t="s">
        <v>342</v>
      </c>
      <c r="C122" s="183" t="s">
        <v>281</v>
      </c>
      <c r="D122" s="186"/>
      <c r="E122" s="186"/>
      <c r="F122" s="187">
        <v>136076</v>
      </c>
      <c r="G122" s="187">
        <v>163515</v>
      </c>
      <c r="H122" s="187">
        <v>163515</v>
      </c>
      <c r="I122" s="187">
        <v>154355</v>
      </c>
      <c r="J122" s="188">
        <v>167093</v>
      </c>
      <c r="K122" s="188">
        <v>170639</v>
      </c>
      <c r="L122" s="188"/>
      <c r="M122" s="188"/>
      <c r="N122" s="188">
        <v>170639</v>
      </c>
      <c r="O122" s="188"/>
      <c r="P122" s="188"/>
      <c r="Q122" s="87"/>
      <c r="R122" s="92"/>
    </row>
    <row r="123" spans="1:19" ht="15.75">
      <c r="B123" s="203"/>
      <c r="C123" s="183" t="s">
        <v>282</v>
      </c>
      <c r="D123" s="186"/>
      <c r="E123" s="186"/>
      <c r="F123" s="187">
        <v>2410045</v>
      </c>
      <c r="G123" s="187">
        <v>2449791</v>
      </c>
      <c r="H123" s="187">
        <v>2540357</v>
      </c>
      <c r="I123" s="187">
        <v>2551981</v>
      </c>
      <c r="J123" s="188">
        <f>3018203-167092</f>
        <v>2851111</v>
      </c>
      <c r="K123" s="188">
        <v>2984107</v>
      </c>
      <c r="L123" s="188"/>
      <c r="M123" s="188"/>
      <c r="N123" s="188">
        <v>2984107</v>
      </c>
      <c r="O123" s="188">
        <f>K123-(K123*0.05)</f>
        <v>2834901.65</v>
      </c>
      <c r="P123" s="188">
        <f>N123-(N123*0.1)</f>
        <v>2685696.3</v>
      </c>
      <c r="Q123" s="93"/>
      <c r="R123" s="92"/>
    </row>
    <row r="124" spans="1:19" ht="15.75">
      <c r="B124" s="203"/>
      <c r="C124" s="183" t="s">
        <v>283</v>
      </c>
      <c r="D124" s="186"/>
      <c r="E124" s="186"/>
      <c r="F124" s="187"/>
      <c r="G124" s="187"/>
      <c r="H124" s="187"/>
      <c r="I124" s="187">
        <v>149000</v>
      </c>
      <c r="J124" s="188">
        <v>0</v>
      </c>
      <c r="K124" s="188">
        <v>0</v>
      </c>
      <c r="L124" s="188"/>
      <c r="M124" s="188"/>
      <c r="N124" s="188">
        <v>0</v>
      </c>
      <c r="O124" s="188"/>
      <c r="P124" s="188"/>
      <c r="Q124" s="87"/>
      <c r="R124" s="92"/>
    </row>
    <row r="125" spans="1:19" ht="15.75">
      <c r="B125" s="210"/>
      <c r="C125" s="183" t="s">
        <v>284</v>
      </c>
      <c r="D125" s="186"/>
      <c r="E125" s="186"/>
      <c r="F125" s="187">
        <v>50000</v>
      </c>
      <c r="G125" s="187">
        <v>50000</v>
      </c>
      <c r="H125" s="187">
        <v>50000</v>
      </c>
      <c r="I125" s="187">
        <f>41075+2415.77</f>
        <v>43490.77</v>
      </c>
      <c r="J125" s="188">
        <v>0</v>
      </c>
      <c r="K125" s="188">
        <v>0</v>
      </c>
      <c r="L125" s="188"/>
      <c r="M125" s="188"/>
      <c r="N125" s="188">
        <v>0</v>
      </c>
      <c r="O125" s="188"/>
      <c r="P125" s="188"/>
      <c r="Q125" s="93"/>
      <c r="R125" s="92"/>
    </row>
    <row r="126" spans="1:19" ht="15.75">
      <c r="B126" s="87"/>
      <c r="C126" s="183" t="s">
        <v>343</v>
      </c>
      <c r="D126" s="186"/>
      <c r="E126" s="186"/>
      <c r="F126" s="187"/>
      <c r="G126" s="187"/>
      <c r="H126" s="187"/>
      <c r="I126" s="187"/>
      <c r="J126" s="188"/>
      <c r="K126" s="211">
        <f>(SUM(K122:K123))-K120</f>
        <v>-53505</v>
      </c>
      <c r="L126" s="211">
        <f t="shared" ref="L126:P126" si="15">(SUM(L122:L123))-L120</f>
        <v>-2918451</v>
      </c>
      <c r="M126" s="211">
        <f t="shared" si="15"/>
        <v>-2906611</v>
      </c>
      <c r="N126" s="211">
        <f t="shared" si="15"/>
        <v>-30026</v>
      </c>
      <c r="O126" s="211">
        <f t="shared" si="15"/>
        <v>-349870.35000000009</v>
      </c>
      <c r="P126" s="211">
        <f t="shared" si="15"/>
        <v>-499075.70000000019</v>
      </c>
      <c r="Q126" s="93"/>
      <c r="R126" s="92"/>
    </row>
    <row r="127" spans="1:19" s="28" customFormat="1" ht="15.75">
      <c r="B127" s="65"/>
      <c r="C127" s="204"/>
      <c r="D127" s="205"/>
      <c r="E127" s="205"/>
      <c r="F127" s="206"/>
      <c r="G127" s="206"/>
      <c r="H127" s="206"/>
      <c r="I127" s="206"/>
      <c r="J127" s="207"/>
      <c r="K127" s="207"/>
      <c r="L127" s="207"/>
      <c r="M127" s="207"/>
      <c r="N127" s="207"/>
      <c r="O127" s="207"/>
      <c r="P127" s="207"/>
      <c r="Q127" s="208"/>
      <c r="R127" s="209"/>
    </row>
    <row r="128" spans="1:19" s="5" customFormat="1" ht="13.15" customHeight="1">
      <c r="Q128" s="84"/>
      <c r="R128" s="56"/>
      <c r="S128" s="56"/>
    </row>
    <row r="129" spans="1:18" ht="34.9" hidden="1" customHeight="1">
      <c r="B129" s="196" t="s">
        <v>285</v>
      </c>
      <c r="C129" s="196"/>
      <c r="D129" s="142"/>
      <c r="E129" s="142"/>
      <c r="F129" s="145"/>
      <c r="G129" s="141"/>
      <c r="H129" s="146" t="s">
        <v>286</v>
      </c>
      <c r="I129" s="147" t="s">
        <v>6</v>
      </c>
      <c r="J129" s="147" t="s">
        <v>7</v>
      </c>
      <c r="K129" s="147"/>
      <c r="L129" s="147"/>
      <c r="M129" s="147"/>
      <c r="N129" s="147"/>
      <c r="O129" s="147"/>
      <c r="P129" s="147"/>
      <c r="Q129" s="195"/>
      <c r="R129" s="195"/>
    </row>
    <row r="130" spans="1:18" hidden="1">
      <c r="B130" s="143" t="s">
        <v>130</v>
      </c>
      <c r="C130" s="141" t="s">
        <v>287</v>
      </c>
      <c r="D130" s="141"/>
      <c r="E130" s="141"/>
      <c r="F130" s="141"/>
      <c r="G130" s="148"/>
      <c r="H130" s="149">
        <v>21600</v>
      </c>
      <c r="I130" s="149">
        <v>10800</v>
      </c>
      <c r="J130" s="141"/>
      <c r="K130" s="141"/>
      <c r="L130" s="141"/>
      <c r="M130" s="141"/>
      <c r="N130" s="141"/>
      <c r="O130" s="141"/>
      <c r="P130" s="141"/>
      <c r="Q130" s="195"/>
      <c r="R130" s="195"/>
    </row>
    <row r="131" spans="1:18" hidden="1">
      <c r="B131" s="65" t="s">
        <v>288</v>
      </c>
      <c r="C131" s="5" t="s">
        <v>289</v>
      </c>
      <c r="D131" s="5"/>
      <c r="E131" s="5"/>
      <c r="F131" s="5"/>
      <c r="G131" s="54"/>
      <c r="H131" s="66">
        <v>6000</v>
      </c>
      <c r="I131" s="66">
        <v>3000</v>
      </c>
      <c r="J131" s="5"/>
      <c r="K131" s="5"/>
      <c r="L131" s="5"/>
      <c r="M131" s="5"/>
      <c r="N131" s="5"/>
      <c r="O131" s="5"/>
      <c r="P131" s="5"/>
      <c r="Q131" s="19"/>
      <c r="R131" s="56"/>
    </row>
    <row r="132" spans="1:18" hidden="1">
      <c r="B132" s="65" t="s">
        <v>290</v>
      </c>
      <c r="C132" s="5" t="s">
        <v>291</v>
      </c>
      <c r="D132" s="5"/>
      <c r="E132" s="5"/>
      <c r="F132" s="5"/>
      <c r="G132" s="54"/>
      <c r="H132" s="66">
        <v>6700</v>
      </c>
      <c r="I132" s="66">
        <v>3350</v>
      </c>
      <c r="J132" s="5"/>
      <c r="K132" s="5"/>
      <c r="L132" s="5"/>
      <c r="M132" s="5"/>
      <c r="N132" s="5"/>
      <c r="O132" s="5"/>
      <c r="P132" s="5"/>
      <c r="Q132" s="19"/>
      <c r="R132" s="56"/>
    </row>
    <row r="133" spans="1:18" hidden="1">
      <c r="B133" s="65" t="s">
        <v>292</v>
      </c>
      <c r="C133" s="5" t="s">
        <v>293</v>
      </c>
      <c r="D133" s="5"/>
      <c r="E133" s="5"/>
      <c r="F133" s="5"/>
      <c r="G133" s="54"/>
      <c r="H133" s="66">
        <v>6000</v>
      </c>
      <c r="I133" s="66">
        <v>3000</v>
      </c>
      <c r="J133" s="5"/>
      <c r="K133" s="5"/>
      <c r="L133" s="5"/>
      <c r="M133" s="5"/>
      <c r="N133" s="5"/>
      <c r="O133" s="5"/>
      <c r="P133" s="5"/>
      <c r="Q133" s="19"/>
      <c r="R133" s="56"/>
    </row>
    <row r="134" spans="1:18" ht="30" hidden="1" customHeight="1">
      <c r="B134" s="23" t="s">
        <v>294</v>
      </c>
      <c r="C134" s="24" t="s">
        <v>295</v>
      </c>
      <c r="D134" s="3"/>
      <c r="E134" s="3"/>
      <c r="F134" s="3"/>
      <c r="G134" s="38"/>
      <c r="H134" s="39">
        <v>70000</v>
      </c>
      <c r="I134" s="39">
        <v>35000</v>
      </c>
      <c r="J134" s="38">
        <v>41241</v>
      </c>
      <c r="K134" s="38"/>
      <c r="L134" s="38"/>
      <c r="M134" s="38"/>
      <c r="N134" s="38"/>
      <c r="O134" s="38"/>
      <c r="P134" s="38"/>
      <c r="Q134" s="80" t="s">
        <v>296</v>
      </c>
      <c r="R134" s="34" t="s">
        <v>297</v>
      </c>
    </row>
    <row r="135" spans="1:18" ht="28.5" hidden="1">
      <c r="B135" s="88" t="s">
        <v>298</v>
      </c>
      <c r="C135" s="89" t="s">
        <v>299</v>
      </c>
      <c r="D135" s="45"/>
      <c r="E135" s="45"/>
      <c r="F135" s="45"/>
      <c r="G135" s="90"/>
      <c r="H135" s="91">
        <v>110705.5</v>
      </c>
      <c r="I135" s="91">
        <v>84746</v>
      </c>
      <c r="J135" s="90">
        <v>56197</v>
      </c>
      <c r="K135" s="38">
        <v>35000</v>
      </c>
      <c r="L135" s="38"/>
      <c r="M135" s="38"/>
      <c r="N135" s="38"/>
      <c r="O135" s="38"/>
      <c r="P135" s="38"/>
      <c r="Q135" s="80" t="s">
        <v>300</v>
      </c>
      <c r="R135" s="98" t="s">
        <v>301</v>
      </c>
    </row>
    <row r="136" spans="1:18" ht="30" hidden="1" customHeight="1">
      <c r="B136" s="67" t="s">
        <v>302</v>
      </c>
      <c r="C136" s="24" t="s">
        <v>303</v>
      </c>
      <c r="D136" s="31"/>
      <c r="E136" s="31"/>
      <c r="F136" s="32"/>
      <c r="G136" s="22">
        <v>9250</v>
      </c>
      <c r="H136" s="39">
        <v>6512</v>
      </c>
      <c r="I136" s="22">
        <v>6512</v>
      </c>
      <c r="J136" s="38">
        <v>6831</v>
      </c>
      <c r="K136" s="38"/>
      <c r="L136" s="100"/>
      <c r="M136" s="100"/>
      <c r="N136" s="100"/>
      <c r="O136" s="100"/>
      <c r="P136" s="100"/>
      <c r="Q136" s="99" t="s">
        <v>304</v>
      </c>
      <c r="R136" s="37"/>
    </row>
    <row r="137" spans="1:18" ht="29.45" hidden="1" customHeight="1">
      <c r="B137" s="67" t="s">
        <v>305</v>
      </c>
      <c r="C137" s="44" t="s">
        <v>306</v>
      </c>
      <c r="D137" s="31"/>
      <c r="E137" s="31"/>
      <c r="F137" s="32"/>
      <c r="G137" s="22">
        <v>9250</v>
      </c>
      <c r="H137" s="39"/>
      <c r="I137" s="22">
        <v>1000</v>
      </c>
      <c r="J137" s="38">
        <v>40000</v>
      </c>
      <c r="K137" s="86">
        <v>110000</v>
      </c>
      <c r="L137" s="85"/>
      <c r="M137" s="85"/>
      <c r="N137" s="85"/>
      <c r="O137" s="85"/>
      <c r="P137" s="85"/>
      <c r="Q137" s="80" t="s">
        <v>307</v>
      </c>
      <c r="R137" s="37"/>
    </row>
    <row r="138" spans="1:18" hidden="1">
      <c r="B138" s="23" t="s">
        <v>308</v>
      </c>
      <c r="C138" s="3" t="s">
        <v>309</v>
      </c>
      <c r="D138" s="3"/>
      <c r="E138" s="3"/>
      <c r="F138" s="3"/>
      <c r="G138" s="38"/>
      <c r="H138" s="39">
        <v>12400</v>
      </c>
      <c r="I138" s="22">
        <v>6200</v>
      </c>
      <c r="J138" s="46">
        <v>6200</v>
      </c>
      <c r="K138" s="38"/>
      <c r="L138" s="38"/>
      <c r="M138" s="38"/>
      <c r="N138" s="38"/>
      <c r="O138" s="38"/>
      <c r="P138" s="38"/>
      <c r="Q138" s="4"/>
      <c r="R138" s="37"/>
    </row>
    <row r="139" spans="1:18" hidden="1">
      <c r="B139" s="23" t="s">
        <v>310</v>
      </c>
      <c r="C139" s="3" t="s">
        <v>311</v>
      </c>
      <c r="D139" s="3"/>
      <c r="E139" s="3"/>
      <c r="F139" s="3"/>
      <c r="G139" s="38"/>
      <c r="H139" s="38">
        <v>22500</v>
      </c>
      <c r="I139" s="38">
        <v>11250</v>
      </c>
      <c r="J139" s="38">
        <v>11250</v>
      </c>
      <c r="K139" s="38"/>
      <c r="L139" s="38"/>
      <c r="M139" s="38"/>
      <c r="N139" s="38"/>
      <c r="O139" s="38"/>
      <c r="P139" s="38"/>
      <c r="Q139" s="4"/>
      <c r="R139" s="37"/>
    </row>
    <row r="140" spans="1:18" ht="15" hidden="1" customHeight="1">
      <c r="A140" s="19"/>
      <c r="B140" s="23" t="s">
        <v>312</v>
      </c>
      <c r="C140" s="3" t="s">
        <v>313</v>
      </c>
      <c r="D140" s="3"/>
      <c r="E140" s="3"/>
      <c r="F140" s="3"/>
      <c r="G140" s="38"/>
      <c r="H140" s="38">
        <v>15000</v>
      </c>
      <c r="I140" s="22">
        <v>7500</v>
      </c>
      <c r="J140" s="38">
        <v>7500</v>
      </c>
      <c r="K140" s="38"/>
      <c r="L140" s="38"/>
      <c r="M140" s="38"/>
      <c r="N140" s="38"/>
      <c r="O140" s="38"/>
      <c r="P140" s="38"/>
      <c r="Q140" s="4"/>
      <c r="R140" s="37"/>
    </row>
    <row r="141" spans="1:18" hidden="1">
      <c r="B141" s="23" t="s">
        <v>314</v>
      </c>
      <c r="C141" s="24" t="s">
        <v>315</v>
      </c>
      <c r="D141" s="3"/>
      <c r="E141" s="3"/>
      <c r="F141" s="3"/>
      <c r="G141" s="38"/>
      <c r="H141" s="38">
        <v>22907</v>
      </c>
      <c r="I141" s="22">
        <v>7657</v>
      </c>
      <c r="J141" s="38">
        <v>7625</v>
      </c>
      <c r="K141" s="38">
        <v>7625</v>
      </c>
      <c r="L141" s="38"/>
      <c r="M141" s="38"/>
      <c r="N141" s="38"/>
      <c r="O141" s="38"/>
      <c r="P141" s="38"/>
      <c r="Q141" s="4"/>
      <c r="R141" s="37"/>
    </row>
    <row r="142" spans="1:18" hidden="1">
      <c r="B142" s="23" t="s">
        <v>316</v>
      </c>
      <c r="C142" s="42" t="s">
        <v>317</v>
      </c>
      <c r="D142" s="40"/>
      <c r="E142" s="40"/>
      <c r="F142" s="41"/>
      <c r="G142" s="41"/>
      <c r="H142" s="20">
        <v>5100</v>
      </c>
      <c r="I142" s="22">
        <v>1700</v>
      </c>
      <c r="J142" s="22">
        <v>1700</v>
      </c>
      <c r="K142" s="38">
        <v>1700</v>
      </c>
      <c r="L142" s="38"/>
      <c r="M142" s="38"/>
      <c r="N142" s="38"/>
      <c r="O142" s="38"/>
      <c r="P142" s="38"/>
      <c r="Q142" s="4"/>
      <c r="R142" s="37"/>
    </row>
    <row r="143" spans="1:18" ht="15" hidden="1" customHeight="1">
      <c r="B143" s="23" t="s">
        <v>318</v>
      </c>
      <c r="C143" s="42" t="s">
        <v>319</v>
      </c>
      <c r="D143" s="40"/>
      <c r="E143" s="40"/>
      <c r="F143" s="41"/>
      <c r="G143" s="41"/>
      <c r="H143" s="20">
        <v>5600</v>
      </c>
      <c r="I143" s="22"/>
      <c r="J143" s="38">
        <v>5600</v>
      </c>
      <c r="K143" s="38"/>
      <c r="L143" s="38"/>
      <c r="M143" s="38"/>
      <c r="N143" s="38"/>
      <c r="O143" s="38"/>
      <c r="P143" s="38"/>
      <c r="Q143" s="4"/>
      <c r="R143" s="37"/>
    </row>
    <row r="144" spans="1:18" hidden="1">
      <c r="B144" s="29" t="s">
        <v>320</v>
      </c>
      <c r="C144" s="94" t="s">
        <v>321</v>
      </c>
      <c r="D144" s="95"/>
      <c r="E144" s="95"/>
      <c r="F144" s="96"/>
      <c r="G144" s="96"/>
      <c r="H144" s="30">
        <v>6000</v>
      </c>
      <c r="I144" s="97"/>
      <c r="J144" s="86">
        <v>3000</v>
      </c>
      <c r="K144" s="86">
        <v>3000</v>
      </c>
      <c r="L144" s="86"/>
      <c r="M144" s="86"/>
      <c r="N144" s="86"/>
      <c r="O144" s="86"/>
      <c r="P144" s="86"/>
      <c r="Q144" s="4"/>
      <c r="R144" s="37"/>
    </row>
    <row r="145" spans="2:18" hidden="1">
      <c r="B145" s="23" t="s">
        <v>322</v>
      </c>
      <c r="C145" s="42" t="s">
        <v>323</v>
      </c>
      <c r="D145" s="40"/>
      <c r="E145" s="40"/>
      <c r="F145" s="41"/>
      <c r="G145" s="41"/>
      <c r="H145" s="20">
        <v>11000</v>
      </c>
      <c r="I145" s="22"/>
      <c r="J145" s="38">
        <v>11000</v>
      </c>
      <c r="K145" s="38"/>
      <c r="L145" s="38"/>
      <c r="M145" s="38"/>
      <c r="N145" s="38"/>
      <c r="O145" s="38"/>
      <c r="P145" s="38"/>
      <c r="Q145" s="4"/>
      <c r="R145" s="37" t="s">
        <v>324</v>
      </c>
    </row>
    <row r="146" spans="2:18" hidden="1">
      <c r="B146" s="5"/>
      <c r="C146" s="140" t="s">
        <v>325</v>
      </c>
      <c r="D146" s="141"/>
      <c r="E146" s="141"/>
      <c r="F146" s="141"/>
      <c r="G146" s="141"/>
      <c r="H146" s="141"/>
      <c r="I146" s="142">
        <f>SUM(I130:I145)</f>
        <v>181715</v>
      </c>
      <c r="J146" s="142">
        <f>SUM(J130:J145)</f>
        <v>198144</v>
      </c>
      <c r="K146" s="142"/>
      <c r="L146" s="142"/>
      <c r="M146" s="142"/>
      <c r="N146" s="142"/>
      <c r="O146" s="142"/>
      <c r="P146" s="142"/>
      <c r="Q146" s="143"/>
      <c r="R146" s="144"/>
    </row>
    <row r="147" spans="2:18">
      <c r="B147" s="5"/>
      <c r="C147" s="5"/>
      <c r="D147" s="5"/>
      <c r="E147" s="5"/>
      <c r="F147" s="5"/>
      <c r="G147" s="5"/>
      <c r="H147" s="5"/>
      <c r="I147" s="5"/>
      <c r="J147" s="5"/>
      <c r="K147" s="5"/>
      <c r="L147" s="5"/>
      <c r="M147" s="5"/>
      <c r="N147" s="5"/>
      <c r="O147" s="5"/>
      <c r="P147" s="5"/>
      <c r="Q147" s="19"/>
      <c r="R147" s="56"/>
    </row>
    <row r="148" spans="2:18" ht="25.5">
      <c r="B148" s="181" t="s">
        <v>326</v>
      </c>
      <c r="C148" s="182"/>
      <c r="D148" s="172"/>
      <c r="E148" s="172"/>
      <c r="F148" s="172"/>
      <c r="G148" s="172"/>
      <c r="H148" s="172"/>
      <c r="I148" s="172"/>
      <c r="J148" s="172"/>
      <c r="K148" s="194" t="s">
        <v>327</v>
      </c>
      <c r="L148" s="180"/>
      <c r="M148" s="180"/>
      <c r="O148" s="19"/>
      <c r="P148" s="56"/>
      <c r="Q148"/>
      <c r="R148"/>
    </row>
    <row r="149" spans="2:18">
      <c r="B149" s="173" t="s">
        <v>251</v>
      </c>
      <c r="C149" s="192" t="s">
        <v>328</v>
      </c>
      <c r="D149" s="193"/>
      <c r="E149" s="193"/>
      <c r="F149" s="193"/>
      <c r="G149" s="193"/>
      <c r="H149" s="193"/>
      <c r="I149" s="193"/>
      <c r="J149" s="193"/>
      <c r="K149" s="174">
        <v>6331</v>
      </c>
      <c r="O149" s="155"/>
      <c r="P149" s="56"/>
      <c r="Q149"/>
      <c r="R149"/>
    </row>
    <row r="150" spans="2:18">
      <c r="B150" s="175" t="s">
        <v>243</v>
      </c>
      <c r="C150" s="192" t="s">
        <v>329</v>
      </c>
      <c r="D150" s="193"/>
      <c r="E150" s="193"/>
      <c r="F150" s="193"/>
      <c r="G150" s="193"/>
      <c r="H150" s="193"/>
      <c r="I150" s="193"/>
      <c r="J150" s="193"/>
      <c r="K150" s="176">
        <v>4180</v>
      </c>
      <c r="O150" s="157"/>
      <c r="P150" s="56"/>
      <c r="Q150"/>
      <c r="R150"/>
    </row>
    <row r="151" spans="2:18">
      <c r="B151" s="175" t="s">
        <v>254</v>
      </c>
      <c r="C151" s="192" t="s">
        <v>330</v>
      </c>
      <c r="D151" s="193"/>
      <c r="E151" s="193"/>
      <c r="F151" s="193"/>
      <c r="G151" s="193"/>
      <c r="H151" s="193"/>
      <c r="I151" s="193"/>
      <c r="J151" s="193"/>
      <c r="K151" s="176">
        <v>8000</v>
      </c>
      <c r="O151" s="157"/>
      <c r="P151" s="56"/>
      <c r="Q151"/>
      <c r="R151"/>
    </row>
    <row r="152" spans="2:18">
      <c r="B152" s="175" t="s">
        <v>331</v>
      </c>
      <c r="C152" s="192" t="s">
        <v>332</v>
      </c>
      <c r="D152" s="193"/>
      <c r="E152" s="193"/>
      <c r="F152" s="193"/>
      <c r="G152" s="193"/>
      <c r="H152" s="193"/>
      <c r="I152" s="193"/>
      <c r="J152" s="193"/>
      <c r="K152" s="176">
        <v>1466</v>
      </c>
      <c r="O152" s="157"/>
      <c r="P152" s="56"/>
      <c r="Q152"/>
      <c r="R152"/>
    </row>
    <row r="153" spans="2:18">
      <c r="B153" s="177" t="s">
        <v>202</v>
      </c>
      <c r="C153" s="192" t="s">
        <v>333</v>
      </c>
      <c r="D153" s="193"/>
      <c r="E153" s="193"/>
      <c r="F153" s="193"/>
      <c r="G153" s="193"/>
      <c r="H153" s="193"/>
      <c r="I153" s="193"/>
      <c r="J153" s="193"/>
      <c r="K153" s="176">
        <v>7000</v>
      </c>
      <c r="O153" s="158"/>
      <c r="P153" s="56"/>
      <c r="Q153"/>
      <c r="R153"/>
    </row>
    <row r="154" spans="2:18">
      <c r="B154" s="177" t="s">
        <v>271</v>
      </c>
      <c r="C154" s="192" t="s">
        <v>334</v>
      </c>
      <c r="D154" s="193"/>
      <c r="E154" s="193"/>
      <c r="F154" s="193"/>
      <c r="G154" s="193"/>
      <c r="H154" s="193"/>
      <c r="I154" s="193"/>
      <c r="J154" s="193"/>
      <c r="K154" s="176">
        <v>8607</v>
      </c>
      <c r="O154" s="158"/>
      <c r="P154" s="56"/>
      <c r="Q154"/>
      <c r="R154"/>
    </row>
    <row r="155" spans="2:18">
      <c r="B155" s="177" t="s">
        <v>74</v>
      </c>
      <c r="C155" s="192" t="s">
        <v>335</v>
      </c>
      <c r="D155" s="193"/>
      <c r="E155" s="193"/>
      <c r="F155" s="193"/>
      <c r="G155" s="193"/>
      <c r="H155" s="193"/>
      <c r="I155" s="193"/>
      <c r="J155" s="193"/>
      <c r="K155" s="176">
        <v>36000</v>
      </c>
      <c r="O155" s="158"/>
      <c r="P155" s="56"/>
      <c r="Q155"/>
      <c r="R155"/>
    </row>
    <row r="156" spans="2:18">
      <c r="B156" s="177" t="s">
        <v>234</v>
      </c>
      <c r="C156" s="192" t="s">
        <v>336</v>
      </c>
      <c r="D156" s="193"/>
      <c r="E156" s="193"/>
      <c r="F156" s="193"/>
      <c r="G156" s="193"/>
      <c r="H156" s="193"/>
      <c r="I156" s="193"/>
      <c r="J156" s="193"/>
      <c r="K156" s="178">
        <v>1000</v>
      </c>
      <c r="O156" s="158"/>
      <c r="P156" s="56"/>
      <c r="Q156"/>
      <c r="R156"/>
    </row>
    <row r="157" spans="2:18">
      <c r="B157" s="157"/>
      <c r="C157" s="194" t="s">
        <v>337</v>
      </c>
      <c r="D157" s="194"/>
      <c r="E157" s="194"/>
      <c r="F157" s="194"/>
      <c r="G157" s="194"/>
      <c r="H157" s="194"/>
      <c r="I157" s="194"/>
      <c r="J157" s="194"/>
      <c r="K157" s="179">
        <f>SUM(K149:K156)</f>
        <v>72584</v>
      </c>
      <c r="O157" s="158"/>
      <c r="P157" s="56"/>
      <c r="Q157"/>
      <c r="R157"/>
    </row>
    <row r="158" spans="2:18">
      <c r="B158" s="159"/>
      <c r="C158" s="154"/>
      <c r="D158" s="154"/>
      <c r="E158" s="154"/>
      <c r="F158" s="160"/>
      <c r="G158" s="160"/>
      <c r="H158" s="154"/>
      <c r="I158" s="154"/>
      <c r="J158" s="154"/>
      <c r="K158" s="156"/>
      <c r="N158" s="157"/>
      <c r="O158" s="157"/>
      <c r="P158" s="157"/>
      <c r="Q158" s="157"/>
    </row>
    <row r="159" spans="2:18">
      <c r="B159" s="157"/>
      <c r="C159" s="154"/>
      <c r="D159" s="154"/>
      <c r="E159" s="154"/>
      <c r="F159" s="160"/>
      <c r="G159" s="160"/>
      <c r="H159" s="154"/>
      <c r="I159" s="154"/>
      <c r="J159" s="154"/>
      <c r="K159" s="161"/>
      <c r="N159" s="161"/>
      <c r="O159" s="161"/>
      <c r="P159" s="161"/>
      <c r="Q159" s="162"/>
    </row>
    <row r="160" spans="2:18">
      <c r="B160" s="157"/>
      <c r="C160" s="154"/>
      <c r="D160" s="154"/>
      <c r="E160" s="154"/>
      <c r="F160" s="160"/>
      <c r="G160" s="160"/>
      <c r="H160" s="154"/>
      <c r="I160" s="154"/>
      <c r="J160" s="154"/>
      <c r="K160" s="154"/>
      <c r="N160" s="157"/>
      <c r="O160" s="157"/>
      <c r="P160" s="157"/>
      <c r="Q160" s="157"/>
    </row>
    <row r="161" spans="2:17">
      <c r="B161" s="157"/>
      <c r="C161" s="158"/>
      <c r="D161" s="154"/>
      <c r="E161" s="154"/>
      <c r="F161" s="160"/>
      <c r="G161" s="160"/>
      <c r="H161" s="154"/>
      <c r="I161" s="154"/>
      <c r="J161" s="154"/>
      <c r="K161" s="163"/>
      <c r="N161" s="158"/>
      <c r="O161" s="158"/>
      <c r="P161" s="158"/>
      <c r="Q161" s="157"/>
    </row>
    <row r="162" spans="2:17">
      <c r="B162" s="157"/>
      <c r="C162" s="154"/>
      <c r="D162" s="154"/>
      <c r="E162" s="154"/>
      <c r="F162" s="160"/>
      <c r="G162" s="160"/>
      <c r="H162" s="154"/>
      <c r="I162" s="154"/>
      <c r="J162" s="154"/>
      <c r="K162" s="154"/>
      <c r="N162" s="154"/>
      <c r="O162" s="154"/>
      <c r="P162" s="154"/>
      <c r="Q162" s="157"/>
    </row>
    <row r="163" spans="2:17">
      <c r="B163" s="157"/>
      <c r="C163" s="158"/>
      <c r="D163" s="154"/>
      <c r="E163" s="154"/>
      <c r="F163" s="160"/>
      <c r="G163" s="160"/>
      <c r="H163" s="154"/>
      <c r="I163" s="154"/>
      <c r="J163" s="154"/>
      <c r="K163" s="164"/>
      <c r="L163" s="154"/>
      <c r="M163" s="157"/>
    </row>
  </sheetData>
  <mergeCells count="64">
    <mergeCell ref="B111:C111"/>
    <mergeCell ref="B84:C84"/>
    <mergeCell ref="J70:K70"/>
    <mergeCell ref="B103:C103"/>
    <mergeCell ref="B122:B125"/>
    <mergeCell ref="L70:M70"/>
    <mergeCell ref="B75:C75"/>
    <mergeCell ref="B70:C70"/>
    <mergeCell ref="N70:Q70"/>
    <mergeCell ref="D75:E75"/>
    <mergeCell ref="F75:G75"/>
    <mergeCell ref="H75:I75"/>
    <mergeCell ref="J75:K75"/>
    <mergeCell ref="L75:M75"/>
    <mergeCell ref="N75:Q75"/>
    <mergeCell ref="D70:E70"/>
    <mergeCell ref="F70:G70"/>
    <mergeCell ref="H70:I70"/>
    <mergeCell ref="N64:Q64"/>
    <mergeCell ref="B64:C64"/>
    <mergeCell ref="D64:E64"/>
    <mergeCell ref="F64:G64"/>
    <mergeCell ref="H64:I64"/>
    <mergeCell ref="J64:K64"/>
    <mergeCell ref="L64:M64"/>
    <mergeCell ref="L53:M53"/>
    <mergeCell ref="N53:Q53"/>
    <mergeCell ref="B36:C36"/>
    <mergeCell ref="D36:E36"/>
    <mergeCell ref="F36:G36"/>
    <mergeCell ref="H36:I36"/>
    <mergeCell ref="J36:K36"/>
    <mergeCell ref="B53:C53"/>
    <mergeCell ref="D53:E53"/>
    <mergeCell ref="F53:G53"/>
    <mergeCell ref="H53:I53"/>
    <mergeCell ref="J53:K53"/>
    <mergeCell ref="N25:Q25"/>
    <mergeCell ref="B19:C19"/>
    <mergeCell ref="D19:E19"/>
    <mergeCell ref="F19:G19"/>
    <mergeCell ref="L36:M36"/>
    <mergeCell ref="N36:Q36"/>
    <mergeCell ref="D25:E25"/>
    <mergeCell ref="F25:G25"/>
    <mergeCell ref="H25:I25"/>
    <mergeCell ref="J25:K25"/>
    <mergeCell ref="L25:M25"/>
    <mergeCell ref="Q129:R130"/>
    <mergeCell ref="B129:C129"/>
    <mergeCell ref="A1:R1"/>
    <mergeCell ref="B3:C3"/>
    <mergeCell ref="B12:C12"/>
    <mergeCell ref="D12:E12"/>
    <mergeCell ref="F12:G12"/>
    <mergeCell ref="H12:I12"/>
    <mergeCell ref="J12:K12"/>
    <mergeCell ref="L12:M12"/>
    <mergeCell ref="N12:Q12"/>
    <mergeCell ref="H19:I19"/>
    <mergeCell ref="J19:K19"/>
    <mergeCell ref="L19:M19"/>
    <mergeCell ref="N19:Q19"/>
    <mergeCell ref="B25:C25"/>
  </mergeCells>
  <pageMargins left="0.45" right="0.4" top="0.5" bottom="0.4" header="0.3" footer="0.3"/>
  <pageSetup scale="53" fitToHeight="5" orientation="landscape" r:id="rId1"/>
  <ignoredErrors>
    <ignoredError sqref="K118 K23 K10 K47 K93" formula="1"/>
    <ignoredError sqref="H118:J118 F10:J10 D23:J23 G47:J47 D62:J62 D101:J101 K126 N126" formulaRange="1"/>
    <ignoredError sqref="K62" formula="1" formulaRange="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16B389063B5904EA1AC67F36777CFE0" ma:contentTypeVersion="6" ma:contentTypeDescription="Create a new document." ma:contentTypeScope="" ma:versionID="c5ff605ad613933de8798c39d1bb89b3">
  <xsd:schema xmlns:xsd="http://www.w3.org/2001/XMLSchema" xmlns:xs="http://www.w3.org/2001/XMLSchema" xmlns:p="http://schemas.microsoft.com/office/2006/metadata/properties" xmlns:ns2="ad9bfc3b-234e-4db4-998c-823bd70b5c6e" xmlns:ns3="7249e3e7-cbf4-4263-9a24-19d494b1978f" targetNamespace="http://schemas.microsoft.com/office/2006/metadata/properties" ma:root="true" ma:fieldsID="02b539e0a99b62f6cd080c4c95dbcd90" ns2:_="" ns3:_="">
    <xsd:import namespace="ad9bfc3b-234e-4db4-998c-823bd70b5c6e"/>
    <xsd:import namespace="7249e3e7-cbf4-4263-9a24-19d494b1978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d9bfc3b-234e-4db4-998c-823bd70b5c6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249e3e7-cbf4-4263-9a24-19d494b1978f"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AE9DF7F-18AF-482A-85C4-DA42C0E735EC}">
  <ds:schemaRefs>
    <ds:schemaRef ds:uri="http://schemas.microsoft.com/sharepoint/v3/contenttype/forms"/>
  </ds:schemaRefs>
</ds:datastoreItem>
</file>

<file path=customXml/itemProps2.xml><?xml version="1.0" encoding="utf-8"?>
<ds:datastoreItem xmlns:ds="http://schemas.openxmlformats.org/officeDocument/2006/customXml" ds:itemID="{02446172-D460-43EC-9568-5B108F7E5C1D}">
  <ds:schemaRefs>
    <ds:schemaRef ds:uri="http://schemas.openxmlformats.org/package/2006/metadata/core-properties"/>
    <ds:schemaRef ds:uri="ad9bfc3b-234e-4db4-998c-823bd70b5c6e"/>
    <ds:schemaRef ds:uri="http://purl.org/dc/terms/"/>
    <ds:schemaRef ds:uri="http://schemas.microsoft.com/office/2006/documentManagement/types"/>
    <ds:schemaRef ds:uri="http://schemas.microsoft.com/office/2006/metadata/properties"/>
    <ds:schemaRef ds:uri="http://purl.org/dc/elements/1.1/"/>
    <ds:schemaRef ds:uri="http://schemas.microsoft.com/office/infopath/2007/PartnerControls"/>
    <ds:schemaRef ds:uri="7249e3e7-cbf4-4263-9a24-19d494b1978f"/>
    <ds:schemaRef ds:uri="http://www.w3.org/XML/1998/namespace"/>
    <ds:schemaRef ds:uri="http://purl.org/dc/dcmitype/"/>
  </ds:schemaRefs>
</ds:datastoreItem>
</file>

<file path=customXml/itemProps3.xml><?xml version="1.0" encoding="utf-8"?>
<ds:datastoreItem xmlns:ds="http://schemas.openxmlformats.org/officeDocument/2006/customXml" ds:itemID="{33AE1E1A-CB3A-4BAD-9D00-7E42017E1CC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d9bfc3b-234e-4db4-998c-823bd70b5c6e"/>
    <ds:schemaRef ds:uri="7249e3e7-cbf4-4263-9a24-19d494b1978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Allocation Summary</vt:lpstr>
    </vt:vector>
  </TitlesOfParts>
  <Manager/>
  <Company>Western Washington University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Nate Jo</dc:creator>
  <cp:keywords/>
  <dc:description/>
  <cp:lastModifiedBy>Nate Jo</cp:lastModifiedBy>
  <cp:revision/>
  <dcterms:created xsi:type="dcterms:W3CDTF">2014-05-01T23:07:36Z</dcterms:created>
  <dcterms:modified xsi:type="dcterms:W3CDTF">2020-04-13T21:34:55Z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0x010100E16B389063B5904EA1AC67F36777CFE0</vt:lpwstr>
  </property>
</Properties>
</file>